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31. Julho 2024\"/>
    </mc:Choice>
  </mc:AlternateContent>
  <xr:revisionPtr revIDLastSave="0" documentId="13_ncr:1_{DD5556EE-1719-42E8-8350-8339229D4561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87" l="1"/>
  <c r="R31" i="87"/>
  <c r="R29" i="87"/>
  <c r="R22" i="87"/>
  <c r="R20" i="87"/>
  <c r="R18" i="87"/>
  <c r="R11" i="87"/>
  <c r="R9" i="87"/>
  <c r="R7" i="87"/>
  <c r="L90" i="70"/>
  <c r="N90" i="70"/>
  <c r="O90" i="70"/>
  <c r="P90" i="70"/>
  <c r="O91" i="70"/>
  <c r="O92" i="70"/>
  <c r="F90" i="70"/>
  <c r="B32" i="70"/>
  <c r="C32" i="70"/>
  <c r="H32" i="70"/>
  <c r="I32" i="70"/>
  <c r="B32" i="36"/>
  <c r="C32" i="36"/>
  <c r="H32" i="36"/>
  <c r="I32" i="36"/>
  <c r="D81" i="86"/>
  <c r="E81" i="86"/>
  <c r="F81" i="86"/>
  <c r="D82" i="86"/>
  <c r="E82" i="86"/>
  <c r="F82" i="86"/>
  <c r="L81" i="86"/>
  <c r="N81" i="86"/>
  <c r="O81" i="86"/>
  <c r="N31" i="86"/>
  <c r="O31" i="86"/>
  <c r="P31" i="86" s="1"/>
  <c r="L31" i="86"/>
  <c r="L32" i="86"/>
  <c r="F31" i="86"/>
  <c r="F32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C50" i="2"/>
  <c r="D50" i="2"/>
  <c r="C53" i="2"/>
  <c r="D53" i="2"/>
  <c r="U63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19" i="92"/>
  <c r="U63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T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63" i="91"/>
  <c r="U41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T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B41" i="91"/>
  <c r="U19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T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B19" i="91"/>
  <c r="H32" i="48"/>
  <c r="I32" i="48"/>
  <c r="O93" i="70"/>
  <c r="B94" i="70"/>
  <c r="C94" i="70"/>
  <c r="N56" i="70"/>
  <c r="O56" i="70"/>
  <c r="P56" i="70" s="1"/>
  <c r="N57" i="70"/>
  <c r="O57" i="70"/>
  <c r="P57" i="70" s="1"/>
  <c r="L56" i="70"/>
  <c r="L57" i="70"/>
  <c r="F56" i="70"/>
  <c r="P81" i="86" l="1"/>
  <c r="N93" i="68"/>
  <c r="O93" i="68"/>
  <c r="N94" i="68"/>
  <c r="O94" i="68"/>
  <c r="L93" i="68"/>
  <c r="F93" i="68"/>
  <c r="AL29" i="91"/>
  <c r="AM29" i="91"/>
  <c r="AN29" i="91"/>
  <c r="AL30" i="91"/>
  <c r="AM30" i="91"/>
  <c r="AN30" i="91"/>
  <c r="AL31" i="91"/>
  <c r="AM31" i="91"/>
  <c r="AN31" i="91"/>
  <c r="AL32" i="91"/>
  <c r="AM32" i="91"/>
  <c r="AN32" i="91"/>
  <c r="AL33" i="91"/>
  <c r="AM33" i="91"/>
  <c r="AN33" i="91"/>
  <c r="AL34" i="91"/>
  <c r="AM34" i="91"/>
  <c r="AN34" i="91"/>
  <c r="AL35" i="91"/>
  <c r="AM35" i="91"/>
  <c r="AN35" i="91"/>
  <c r="AL36" i="91"/>
  <c r="AM36" i="91"/>
  <c r="AN36" i="91"/>
  <c r="AL37" i="91"/>
  <c r="AM37" i="91"/>
  <c r="AN37" i="91"/>
  <c r="AL38" i="91"/>
  <c r="AM38" i="91"/>
  <c r="AN38" i="91"/>
  <c r="AL39" i="91"/>
  <c r="AM39" i="91"/>
  <c r="AN39" i="91"/>
  <c r="AL40" i="91"/>
  <c r="AM40" i="91"/>
  <c r="AN40" i="91"/>
  <c r="L84" i="70"/>
  <c r="N84" i="70"/>
  <c r="O84" i="70"/>
  <c r="L85" i="70"/>
  <c r="N85" i="70"/>
  <c r="O85" i="70"/>
  <c r="L86" i="70"/>
  <c r="N86" i="70"/>
  <c r="O86" i="70"/>
  <c r="L87" i="70"/>
  <c r="N87" i="70"/>
  <c r="O87" i="70"/>
  <c r="L88" i="70"/>
  <c r="N88" i="70"/>
  <c r="O88" i="70"/>
  <c r="L89" i="70"/>
  <c r="N89" i="70"/>
  <c r="O89" i="70"/>
  <c r="F84" i="70"/>
  <c r="F85" i="70"/>
  <c r="F86" i="70"/>
  <c r="F87" i="70"/>
  <c r="F88" i="70"/>
  <c r="F89" i="70"/>
  <c r="F54" i="70"/>
  <c r="F55" i="70"/>
  <c r="F57" i="70"/>
  <c r="F58" i="70"/>
  <c r="F59" i="70"/>
  <c r="F60" i="70"/>
  <c r="L54" i="70"/>
  <c r="N54" i="70"/>
  <c r="O54" i="70"/>
  <c r="L55" i="70"/>
  <c r="N55" i="70"/>
  <c r="O55" i="70"/>
  <c r="L58" i="70"/>
  <c r="N58" i="70"/>
  <c r="O58" i="70"/>
  <c r="P58" i="70" s="1"/>
  <c r="L59" i="70"/>
  <c r="N59" i="70"/>
  <c r="O59" i="70"/>
  <c r="B83" i="66"/>
  <c r="C83" i="66"/>
  <c r="I32" i="86"/>
  <c r="H32" i="86"/>
  <c r="B61" i="3"/>
  <c r="C61" i="3"/>
  <c r="H61" i="3"/>
  <c r="I61" i="3"/>
  <c r="B61" i="81"/>
  <c r="C61" i="81"/>
  <c r="C32" i="86"/>
  <c r="B32" i="86"/>
  <c r="AY54" i="92"/>
  <c r="AQ42" i="92"/>
  <c r="AR42" i="92"/>
  <c r="AS42" i="92"/>
  <c r="AQ43" i="92"/>
  <c r="AR43" i="92"/>
  <c r="AS43" i="92"/>
  <c r="AQ44" i="92"/>
  <c r="AR44" i="92"/>
  <c r="AS44" i="92"/>
  <c r="AQ45" i="92"/>
  <c r="AR45" i="92"/>
  <c r="AS45" i="92"/>
  <c r="AQ36" i="92"/>
  <c r="AR36" i="92"/>
  <c r="AS36" i="92"/>
  <c r="AT36" i="92"/>
  <c r="AU36" i="92"/>
  <c r="AV36" i="92"/>
  <c r="AW36" i="92"/>
  <c r="AX36" i="92"/>
  <c r="AQ37" i="92"/>
  <c r="AR37" i="92"/>
  <c r="AS37" i="92"/>
  <c r="AT37" i="92"/>
  <c r="AU37" i="92"/>
  <c r="AV37" i="92"/>
  <c r="AW37" i="92"/>
  <c r="AX37" i="92"/>
  <c r="AQ38" i="92"/>
  <c r="AR38" i="92"/>
  <c r="AS38" i="92"/>
  <c r="AT38" i="92"/>
  <c r="AU38" i="92"/>
  <c r="AV38" i="92"/>
  <c r="AW38" i="92"/>
  <c r="AX38" i="92"/>
  <c r="AQ39" i="92"/>
  <c r="AR39" i="92"/>
  <c r="AS39" i="92"/>
  <c r="AT39" i="92"/>
  <c r="AU39" i="92"/>
  <c r="AV39" i="92"/>
  <c r="AW39" i="92"/>
  <c r="AX39" i="92"/>
  <c r="AQ40" i="92"/>
  <c r="AR40" i="92"/>
  <c r="AS40" i="92"/>
  <c r="AT40" i="92"/>
  <c r="AU40" i="92"/>
  <c r="AV40" i="92"/>
  <c r="AW40" i="92"/>
  <c r="AX40" i="92"/>
  <c r="AQ41" i="92"/>
  <c r="AT41" i="92"/>
  <c r="AU41" i="92"/>
  <c r="AV41" i="92"/>
  <c r="AW41" i="92"/>
  <c r="N90" i="83"/>
  <c r="O90" i="83"/>
  <c r="N91" i="83"/>
  <c r="O91" i="83"/>
  <c r="N92" i="83"/>
  <c r="O92" i="83"/>
  <c r="N93" i="83"/>
  <c r="O93" i="83"/>
  <c r="N94" i="83"/>
  <c r="O94" i="83"/>
  <c r="L90" i="83"/>
  <c r="L91" i="83"/>
  <c r="L92" i="83"/>
  <c r="L93" i="83"/>
  <c r="L94" i="83"/>
  <c r="F90" i="83"/>
  <c r="F91" i="83"/>
  <c r="F92" i="83"/>
  <c r="F93" i="83"/>
  <c r="F94" i="83"/>
  <c r="J68" i="83"/>
  <c r="J69" i="83"/>
  <c r="J70" i="83"/>
  <c r="J71" i="83"/>
  <c r="J72" i="83"/>
  <c r="J73" i="83"/>
  <c r="J74" i="83"/>
  <c r="J75" i="83"/>
  <c r="J76" i="83"/>
  <c r="J77" i="83"/>
  <c r="J78" i="83"/>
  <c r="J79" i="83"/>
  <c r="J80" i="83"/>
  <c r="J81" i="83"/>
  <c r="J82" i="83"/>
  <c r="J83" i="83"/>
  <c r="J84" i="83"/>
  <c r="J85" i="83"/>
  <c r="J86" i="83"/>
  <c r="J87" i="83"/>
  <c r="J88" i="83"/>
  <c r="J89" i="83"/>
  <c r="J90" i="83"/>
  <c r="J91" i="83"/>
  <c r="J92" i="83"/>
  <c r="J93" i="83"/>
  <c r="J94" i="83"/>
  <c r="N74" i="70"/>
  <c r="O74" i="70"/>
  <c r="L74" i="70"/>
  <c r="L75" i="70"/>
  <c r="L76" i="70"/>
  <c r="L77" i="70"/>
  <c r="L78" i="70"/>
  <c r="L79" i="70"/>
  <c r="L80" i="70"/>
  <c r="L81" i="70"/>
  <c r="L82" i="70"/>
  <c r="L83" i="70"/>
  <c r="F69" i="70"/>
  <c r="F70" i="70"/>
  <c r="F71" i="70"/>
  <c r="F72" i="70"/>
  <c r="F73" i="70"/>
  <c r="F74" i="70"/>
  <c r="F75" i="70"/>
  <c r="F76" i="70"/>
  <c r="F77" i="70"/>
  <c r="F78" i="70"/>
  <c r="F79" i="70"/>
  <c r="F80" i="70"/>
  <c r="F81" i="70"/>
  <c r="F82" i="70"/>
  <c r="F83" i="70"/>
  <c r="N60" i="70"/>
  <c r="O60" i="70"/>
  <c r="L60" i="70"/>
  <c r="P92" i="83" l="1"/>
  <c r="P74" i="70"/>
  <c r="P86" i="70"/>
  <c r="P94" i="68"/>
  <c r="P93" i="68"/>
  <c r="P84" i="70"/>
  <c r="P87" i="70"/>
  <c r="P55" i="70"/>
  <c r="P60" i="70"/>
  <c r="AR41" i="92"/>
  <c r="P89" i="70"/>
  <c r="P88" i="70"/>
  <c r="P85" i="70"/>
  <c r="P59" i="70"/>
  <c r="P54" i="70"/>
  <c r="P90" i="83"/>
  <c r="AS41" i="92"/>
  <c r="AX41" i="92"/>
  <c r="P91" i="83"/>
  <c r="P94" i="83"/>
  <c r="P93" i="83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B61" i="70"/>
  <c r="C61" i="70"/>
  <c r="H61" i="70"/>
  <c r="I61" i="70"/>
  <c r="L18" i="70"/>
  <c r="N18" i="70"/>
  <c r="O18" i="70"/>
  <c r="L19" i="70"/>
  <c r="N19" i="70"/>
  <c r="O19" i="70"/>
  <c r="F18" i="70"/>
  <c r="N90" i="68"/>
  <c r="O90" i="68"/>
  <c r="N91" i="68"/>
  <c r="O91" i="68"/>
  <c r="L90" i="68"/>
  <c r="F90" i="68"/>
  <c r="N94" i="48"/>
  <c r="O94" i="48"/>
  <c r="P94" i="48" s="1"/>
  <c r="L94" i="48"/>
  <c r="F94" i="48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53" i="93"/>
  <c r="I53" i="93"/>
  <c r="A19" i="92"/>
  <c r="N79" i="83"/>
  <c r="O79" i="83"/>
  <c r="N80" i="83"/>
  <c r="O80" i="83"/>
  <c r="N81" i="83"/>
  <c r="O81" i="83"/>
  <c r="N82" i="83"/>
  <c r="O82" i="83"/>
  <c r="N83" i="83"/>
  <c r="O83" i="83"/>
  <c r="N84" i="83"/>
  <c r="O84" i="83"/>
  <c r="N85" i="83"/>
  <c r="O85" i="83"/>
  <c r="N86" i="83"/>
  <c r="O86" i="83"/>
  <c r="N87" i="83"/>
  <c r="O87" i="83"/>
  <c r="N88" i="83"/>
  <c r="O88" i="83"/>
  <c r="N89" i="83"/>
  <c r="O89" i="83"/>
  <c r="L79" i="83"/>
  <c r="L80" i="83"/>
  <c r="L81" i="83"/>
  <c r="L82" i="83"/>
  <c r="L83" i="83"/>
  <c r="L84" i="83"/>
  <c r="L85" i="83"/>
  <c r="L86" i="83"/>
  <c r="L87" i="83"/>
  <c r="L88" i="83"/>
  <c r="L89" i="83"/>
  <c r="F87" i="83"/>
  <c r="F88" i="83"/>
  <c r="F89" i="83"/>
  <c r="F79" i="83"/>
  <c r="F80" i="83"/>
  <c r="N29" i="83"/>
  <c r="O29" i="83"/>
  <c r="L29" i="83"/>
  <c r="L30" i="83"/>
  <c r="F29" i="83"/>
  <c r="N53" i="70"/>
  <c r="O53" i="70"/>
  <c r="L53" i="70"/>
  <c r="F53" i="70"/>
  <c r="N20" i="70"/>
  <c r="O20" i="70"/>
  <c r="F19" i="70"/>
  <c r="N84" i="68"/>
  <c r="O84" i="68"/>
  <c r="N85" i="68"/>
  <c r="O85" i="68"/>
  <c r="N86" i="68"/>
  <c r="O86" i="68"/>
  <c r="N87" i="68"/>
  <c r="O87" i="68"/>
  <c r="N88" i="68"/>
  <c r="O88" i="68"/>
  <c r="N89" i="68"/>
  <c r="O89" i="68"/>
  <c r="N92" i="68"/>
  <c r="O92" i="68"/>
  <c r="L84" i="68"/>
  <c r="L85" i="68"/>
  <c r="L86" i="68"/>
  <c r="L87" i="68"/>
  <c r="L88" i="68"/>
  <c r="L89" i="68"/>
  <c r="L91" i="68"/>
  <c r="L92" i="68"/>
  <c r="L94" i="68"/>
  <c r="F84" i="68"/>
  <c r="F85" i="68"/>
  <c r="F86" i="68"/>
  <c r="F87" i="68"/>
  <c r="F88" i="68"/>
  <c r="F89" i="68"/>
  <c r="F91" i="68"/>
  <c r="F92" i="68"/>
  <c r="F94" i="68"/>
  <c r="B61" i="68"/>
  <c r="C61" i="68"/>
  <c r="H61" i="68"/>
  <c r="I61" i="68"/>
  <c r="F81" i="66"/>
  <c r="F82" i="66"/>
  <c r="L81" i="66"/>
  <c r="N81" i="66"/>
  <c r="O81" i="66"/>
  <c r="L82" i="66"/>
  <c r="N82" i="66"/>
  <c r="O82" i="66"/>
  <c r="N53" i="48"/>
  <c r="O53" i="48"/>
  <c r="L53" i="48"/>
  <c r="F53" i="48"/>
  <c r="N88" i="47"/>
  <c r="O88" i="47"/>
  <c r="P88" i="47" s="1"/>
  <c r="N89" i="47"/>
  <c r="O89" i="47"/>
  <c r="L88" i="47"/>
  <c r="L89" i="47"/>
  <c r="F88" i="47"/>
  <c r="N89" i="46"/>
  <c r="O89" i="46"/>
  <c r="L89" i="46"/>
  <c r="F89" i="46"/>
  <c r="P87" i="83" l="1"/>
  <c r="P83" i="83"/>
  <c r="P79" i="83"/>
  <c r="P89" i="46"/>
  <c r="P90" i="68"/>
  <c r="P20" i="70"/>
  <c r="P84" i="68"/>
  <c r="P53" i="48"/>
  <c r="P89" i="47"/>
  <c r="P29" i="83"/>
  <c r="N61" i="70"/>
  <c r="L61" i="70"/>
  <c r="P18" i="70"/>
  <c r="P81" i="66"/>
  <c r="F61" i="70"/>
  <c r="O61" i="70"/>
  <c r="P19" i="70"/>
  <c r="P87" i="68"/>
  <c r="P91" i="68"/>
  <c r="P86" i="83"/>
  <c r="P88" i="83"/>
  <c r="P80" i="83"/>
  <c r="P53" i="70"/>
  <c r="P92" i="68"/>
  <c r="P86" i="68"/>
  <c r="P82" i="66"/>
  <c r="P85" i="68"/>
  <c r="P89" i="68"/>
  <c r="P88" i="68"/>
  <c r="P84" i="83"/>
  <c r="P89" i="83"/>
  <c r="P82" i="83"/>
  <c r="P85" i="83"/>
  <c r="P81" i="83"/>
  <c r="L94" i="86"/>
  <c r="F94" i="86"/>
  <c r="B95" i="86"/>
  <c r="C95" i="86"/>
  <c r="J37" i="36"/>
  <c r="H37" i="36"/>
  <c r="D37" i="36"/>
  <c r="B37" i="36"/>
  <c r="H94" i="70"/>
  <c r="I94" i="70"/>
  <c r="J59" i="70"/>
  <c r="J60" i="70"/>
  <c r="P61" i="70" l="1"/>
  <c r="N94" i="70"/>
  <c r="F94" i="70"/>
  <c r="O94" i="70"/>
  <c r="Q20" i="87"/>
  <c r="Q18" i="87"/>
  <c r="Q10" i="87"/>
  <c r="Q9" i="87"/>
  <c r="Q21" i="87"/>
  <c r="Q32" i="87"/>
  <c r="Q31" i="87"/>
  <c r="Q29" i="87"/>
  <c r="Q7" i="87"/>
  <c r="AW51" i="92"/>
  <c r="AX51" i="92"/>
  <c r="AW52" i="92"/>
  <c r="AX52" i="92"/>
  <c r="AW53" i="92"/>
  <c r="AX53" i="92"/>
  <c r="AW54" i="92"/>
  <c r="AX54" i="92"/>
  <c r="AZ54" i="92" s="1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T42" i="92"/>
  <c r="T43" i="92"/>
  <c r="T44" i="92"/>
  <c r="N78" i="66"/>
  <c r="O78" i="66"/>
  <c r="O79" i="66"/>
  <c r="L78" i="66"/>
  <c r="F78" i="66"/>
  <c r="F64" i="66"/>
  <c r="F65" i="66"/>
  <c r="N66" i="66"/>
  <c r="O66" i="66"/>
  <c r="L66" i="66"/>
  <c r="P66" i="66" l="1"/>
  <c r="P94" i="70"/>
  <c r="P78" i="66"/>
  <c r="N90" i="47"/>
  <c r="O90" i="47"/>
  <c r="N91" i="47"/>
  <c r="O91" i="47"/>
  <c r="N92" i="47"/>
  <c r="O92" i="47"/>
  <c r="N93" i="47"/>
  <c r="O93" i="47"/>
  <c r="N94" i="47"/>
  <c r="O94" i="47"/>
  <c r="L90" i="47"/>
  <c r="L91" i="47"/>
  <c r="L92" i="47"/>
  <c r="L93" i="47"/>
  <c r="L94" i="47"/>
  <c r="F89" i="47"/>
  <c r="F90" i="47"/>
  <c r="F91" i="47"/>
  <c r="F92" i="47"/>
  <c r="F93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P52" i="93"/>
  <c r="O52" i="93"/>
  <c r="M52" i="93"/>
  <c r="G52" i="93"/>
  <c r="P51" i="93"/>
  <c r="O51" i="93"/>
  <c r="M51" i="93"/>
  <c r="G51" i="93"/>
  <c r="J50" i="93"/>
  <c r="J60" i="93" s="1"/>
  <c r="I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D33" i="93"/>
  <c r="C33" i="93"/>
  <c r="P32" i="93"/>
  <c r="O32" i="93"/>
  <c r="M32" i="93"/>
  <c r="G32" i="93"/>
  <c r="P31" i="93"/>
  <c r="O31" i="93"/>
  <c r="M31" i="93"/>
  <c r="G31" i="93"/>
  <c r="J30" i="93"/>
  <c r="I30" i="93"/>
  <c r="D30" i="93"/>
  <c r="C3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D13" i="93"/>
  <c r="C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M13" i="93" l="1"/>
  <c r="P90" i="47"/>
  <c r="Q29" i="93"/>
  <c r="G13" i="93"/>
  <c r="P91" i="47"/>
  <c r="P93" i="47"/>
  <c r="Q51" i="93"/>
  <c r="Q48" i="93"/>
  <c r="M30" i="93"/>
  <c r="Q36" i="93"/>
  <c r="C20" i="93"/>
  <c r="E16" i="93" s="1"/>
  <c r="O53" i="93"/>
  <c r="Q52" i="93"/>
  <c r="Q57" i="93"/>
  <c r="G50" i="93"/>
  <c r="G47" i="93"/>
  <c r="Q49" i="93"/>
  <c r="P47" i="93"/>
  <c r="M33" i="93"/>
  <c r="O33" i="93"/>
  <c r="Q32" i="93"/>
  <c r="Q35" i="93"/>
  <c r="Q31" i="93"/>
  <c r="Q15" i="93"/>
  <c r="Q19" i="93"/>
  <c r="G10" i="93"/>
  <c r="Q9" i="93"/>
  <c r="Q8" i="93"/>
  <c r="P92" i="47"/>
  <c r="P94" i="47"/>
  <c r="Q58" i="93"/>
  <c r="Q55" i="93"/>
  <c r="Q59" i="93"/>
  <c r="I60" i="93"/>
  <c r="K53" i="93" s="1"/>
  <c r="Q56" i="93"/>
  <c r="L51" i="93"/>
  <c r="L53" i="93"/>
  <c r="L50" i="93"/>
  <c r="M50" i="93"/>
  <c r="L54" i="93"/>
  <c r="C60" i="93"/>
  <c r="E56" i="93" s="1"/>
  <c r="G53" i="93"/>
  <c r="Q54" i="93"/>
  <c r="P50" i="93"/>
  <c r="O47" i="93"/>
  <c r="Q38" i="93"/>
  <c r="I40" i="93"/>
  <c r="K33" i="93" s="1"/>
  <c r="Q34" i="93"/>
  <c r="J40" i="93"/>
  <c r="L32" i="93" s="1"/>
  <c r="Q28" i="93"/>
  <c r="G33" i="93"/>
  <c r="Q39" i="93"/>
  <c r="C40" i="93"/>
  <c r="E40" i="93" s="1"/>
  <c r="G30" i="93"/>
  <c r="P30" i="93"/>
  <c r="G27" i="93"/>
  <c r="O27" i="93"/>
  <c r="P27" i="93"/>
  <c r="I20" i="93"/>
  <c r="K13" i="93" s="1"/>
  <c r="J20" i="93"/>
  <c r="L14" i="93" s="1"/>
  <c r="O13" i="93"/>
  <c r="Q16" i="93"/>
  <c r="Q14" i="93"/>
  <c r="Q17" i="93"/>
  <c r="Q11" i="93"/>
  <c r="M10" i="93"/>
  <c r="Q12" i="93"/>
  <c r="Q18" i="93"/>
  <c r="P10" i="93"/>
  <c r="O7" i="93"/>
  <c r="G7" i="93"/>
  <c r="E46" i="93"/>
  <c r="L55" i="93"/>
  <c r="M7" i="93"/>
  <c r="O10" i="93"/>
  <c r="P13" i="93"/>
  <c r="M27" i="93"/>
  <c r="O30" i="93"/>
  <c r="P33" i="93"/>
  <c r="F46" i="93"/>
  <c r="M47" i="93"/>
  <c r="L48" i="93"/>
  <c r="O50" i="93"/>
  <c r="L52" i="93"/>
  <c r="P53" i="93"/>
  <c r="L56" i="93"/>
  <c r="L47" i="93"/>
  <c r="D20" i="93"/>
  <c r="D40" i="93"/>
  <c r="F30" i="93" s="1"/>
  <c r="K45" i="93"/>
  <c r="L49" i="93"/>
  <c r="L57" i="93"/>
  <c r="D60" i="93"/>
  <c r="P60" i="93" s="1"/>
  <c r="P7" i="93"/>
  <c r="L58" i="93"/>
  <c r="L59" i="93"/>
  <c r="Q14" i="72"/>
  <c r="R14" i="72"/>
  <c r="I14" i="72"/>
  <c r="O14" i="72"/>
  <c r="AT63" i="91"/>
  <c r="AM41" i="91"/>
  <c r="AR41" i="91"/>
  <c r="AV41" i="91"/>
  <c r="AR19" i="91"/>
  <c r="Q63" i="91"/>
  <c r="Q41" i="91"/>
  <c r="AX19" i="91"/>
  <c r="Q19" i="91"/>
  <c r="F20" i="70"/>
  <c r="F21" i="70"/>
  <c r="F22" i="70"/>
  <c r="F23" i="70"/>
  <c r="F24" i="70"/>
  <c r="F25" i="70"/>
  <c r="F26" i="70"/>
  <c r="F27" i="70"/>
  <c r="F28" i="70"/>
  <c r="L20" i="70"/>
  <c r="L21" i="70"/>
  <c r="L22" i="70"/>
  <c r="L23" i="70"/>
  <c r="L24" i="70"/>
  <c r="L25" i="70"/>
  <c r="L26" i="70"/>
  <c r="L27" i="70"/>
  <c r="L28" i="70"/>
  <c r="N21" i="70"/>
  <c r="O21" i="70"/>
  <c r="N22" i="70"/>
  <c r="O22" i="70"/>
  <c r="N23" i="70"/>
  <c r="O23" i="70"/>
  <c r="N24" i="70"/>
  <c r="O24" i="70"/>
  <c r="N25" i="70"/>
  <c r="O25" i="70"/>
  <c r="N26" i="70"/>
  <c r="O26" i="70"/>
  <c r="N27" i="70"/>
  <c r="O27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AY67" i="92"/>
  <c r="AZ67" i="92" s="1"/>
  <c r="AR67" i="92"/>
  <c r="AH67" i="92"/>
  <c r="AI67" i="92" s="1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Q67" i="92" s="1"/>
  <c r="O67" i="92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Y66" i="92" s="1"/>
  <c r="AZ66" i="92" s="1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Q66" i="92" s="1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I65" i="92" s="1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O64" i="92"/>
  <c r="N64" i="92"/>
  <c r="AW64" i="92" s="1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Y51" i="92"/>
  <c r="AZ51" i="92" s="1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Z45" i="92" s="1"/>
  <c r="AG45" i="92"/>
  <c r="AF45" i="92"/>
  <c r="AE45" i="92"/>
  <c r="AV45" i="92" s="1"/>
  <c r="AD45" i="92"/>
  <c r="AU45" i="92" s="1"/>
  <c r="AC45" i="92"/>
  <c r="AT45" i="92" s="1"/>
  <c r="AB45" i="92"/>
  <c r="AA45" i="92"/>
  <c r="Z45" i="92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Q45" i="92" s="1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I44" i="92" s="1"/>
  <c r="AG44" i="92"/>
  <c r="AF44" i="92"/>
  <c r="AE44" i="92"/>
  <c r="AD44" i="92"/>
  <c r="AU44" i="92" s="1"/>
  <c r="AC44" i="92"/>
  <c r="AT44" i="92" s="1"/>
  <c r="AB44" i="92"/>
  <c r="AA44" i="92"/>
  <c r="Z44" i="92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Q44" i="92" s="1"/>
  <c r="O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I43" i="92" s="1"/>
  <c r="AG43" i="92"/>
  <c r="AF43" i="92"/>
  <c r="AW43" i="92" s="1"/>
  <c r="AE43" i="92"/>
  <c r="AV43" i="92" s="1"/>
  <c r="AD43" i="92"/>
  <c r="AU43" i="92" s="1"/>
  <c r="AC43" i="92"/>
  <c r="AT43" i="92" s="1"/>
  <c r="AB43" i="92"/>
  <c r="AA43" i="92"/>
  <c r="Z43" i="92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G42" i="92"/>
  <c r="AF42" i="92"/>
  <c r="AE42" i="92"/>
  <c r="AD42" i="92"/>
  <c r="AU42" i="92" s="1"/>
  <c r="AC42" i="92"/>
  <c r="AT42" i="92" s="1"/>
  <c r="AB42" i="92"/>
  <c r="AA42" i="92"/>
  <c r="Z42" i="92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P41" i="92"/>
  <c r="AO41" i="92"/>
  <c r="AN41" i="92"/>
  <c r="AM41" i="92"/>
  <c r="AL41" i="92"/>
  <c r="AK41" i="92"/>
  <c r="Q41" i="92"/>
  <c r="AY40" i="92"/>
  <c r="AZ40" i="92" s="1"/>
  <c r="AP40" i="92"/>
  <c r="AO40" i="92"/>
  <c r="AN40" i="92"/>
  <c r="AM40" i="92"/>
  <c r="AL40" i="92"/>
  <c r="AK40" i="92"/>
  <c r="AI40" i="92"/>
  <c r="Q40" i="92"/>
  <c r="AY39" i="92"/>
  <c r="AZ39" i="92" s="1"/>
  <c r="AP39" i="92"/>
  <c r="AO39" i="92"/>
  <c r="AN39" i="92"/>
  <c r="AM39" i="92"/>
  <c r="AL39" i="92"/>
  <c r="AK39" i="92"/>
  <c r="AI39" i="92"/>
  <c r="Q39" i="92"/>
  <c r="AY38" i="92"/>
  <c r="AZ38" i="92" s="1"/>
  <c r="AP38" i="92"/>
  <c r="AO38" i="92"/>
  <c r="AN38" i="92"/>
  <c r="AM38" i="92"/>
  <c r="AL38" i="92"/>
  <c r="AK38" i="92"/>
  <c r="AI38" i="92"/>
  <c r="Q38" i="92"/>
  <c r="AY37" i="92"/>
  <c r="AZ37" i="92" s="1"/>
  <c r="AP37" i="92"/>
  <c r="AO37" i="92"/>
  <c r="AN37" i="92"/>
  <c r="AM37" i="92"/>
  <c r="AL37" i="92"/>
  <c r="AK37" i="92"/>
  <c r="AI37" i="92"/>
  <c r="Q37" i="92"/>
  <c r="AY36" i="92"/>
  <c r="AZ36" i="92" s="1"/>
  <c r="AP36" i="92"/>
  <c r="AO36" i="92"/>
  <c r="AN36" i="92"/>
  <c r="AM36" i="92"/>
  <c r="AL36" i="92"/>
  <c r="AK36" i="92"/>
  <c r="AI36" i="92"/>
  <c r="Q36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I23" i="92" s="1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Q23" i="92" s="1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I22" i="92" s="1"/>
  <c r="AG22" i="92"/>
  <c r="AF22" i="92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Q22" i="92" s="1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I21" i="92" s="1"/>
  <c r="AG21" i="92"/>
  <c r="AF21" i="92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G20" i="92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Z18" i="92" s="1"/>
  <c r="AX18" i="92"/>
  <c r="AW18" i="92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Z16" i="92" s="1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Z15" i="92" s="1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Z14" i="92" s="1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Z13" i="92" s="1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Z67" i="91" s="1"/>
  <c r="AG67" i="91"/>
  <c r="AF67" i="9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Q67" i="91" s="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Z66" i="91" s="1"/>
  <c r="AG66" i="91"/>
  <c r="AF66" i="9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Q66" i="91"/>
  <c r="O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G65" i="91"/>
  <c r="AF65" i="9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Z61" i="91" s="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Z60" i="91" s="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Z59" i="91" s="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Z58" i="91" s="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Z57" i="91" s="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Z44" i="91" s="1"/>
  <c r="AV44" i="91"/>
  <c r="AS44" i="91"/>
  <c r="AR44" i="91"/>
  <c r="AQ44" i="91"/>
  <c r="AN44" i="91"/>
  <c r="AK44" i="91"/>
  <c r="AI44" i="91"/>
  <c r="AG44" i="91"/>
  <c r="AF44" i="9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Q44" i="91"/>
  <c r="O44" i="9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I43" i="91" s="1"/>
  <c r="AG43" i="91"/>
  <c r="AF43" i="9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Q43" i="91" s="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G42" i="91"/>
  <c r="AF42" i="9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Z40" i="91" s="1"/>
  <c r="AX40" i="91"/>
  <c r="AW40" i="91"/>
  <c r="AV40" i="91"/>
  <c r="AU40" i="91"/>
  <c r="AT40" i="91"/>
  <c r="AS40" i="91"/>
  <c r="AR40" i="91"/>
  <c r="AQ40" i="91"/>
  <c r="AP40" i="91"/>
  <c r="AO40" i="91"/>
  <c r="AK40" i="91"/>
  <c r="AI40" i="91"/>
  <c r="Q40" i="91"/>
  <c r="AY39" i="91"/>
  <c r="AZ39" i="91" s="1"/>
  <c r="AX39" i="91"/>
  <c r="AW39" i="91"/>
  <c r="AV39" i="91"/>
  <c r="AU39" i="91"/>
  <c r="AT39" i="91"/>
  <c r="AS39" i="91"/>
  <c r="AR39" i="91"/>
  <c r="AQ39" i="91"/>
  <c r="AP39" i="91"/>
  <c r="AO39" i="91"/>
  <c r="AK39" i="91"/>
  <c r="AI39" i="91"/>
  <c r="Q39" i="91"/>
  <c r="AY38" i="91"/>
  <c r="AZ38" i="91" s="1"/>
  <c r="AX38" i="91"/>
  <c r="AW38" i="91"/>
  <c r="AV38" i="91"/>
  <c r="AU38" i="91"/>
  <c r="AT38" i="91"/>
  <c r="AS38" i="91"/>
  <c r="AR38" i="91"/>
  <c r="AQ38" i="91"/>
  <c r="AP38" i="91"/>
  <c r="AO38" i="91"/>
  <c r="AK38" i="91"/>
  <c r="AI38" i="91"/>
  <c r="Q38" i="91"/>
  <c r="AY37" i="91"/>
  <c r="AZ37" i="91" s="1"/>
  <c r="AX37" i="91"/>
  <c r="AW37" i="91"/>
  <c r="AV37" i="91"/>
  <c r="AU37" i="91"/>
  <c r="AT37" i="91"/>
  <c r="AS37" i="91"/>
  <c r="AR37" i="91"/>
  <c r="AQ37" i="91"/>
  <c r="AP37" i="91"/>
  <c r="AO37" i="91"/>
  <c r="AK37" i="91"/>
  <c r="AI37" i="91"/>
  <c r="Q37" i="91"/>
  <c r="AY36" i="91"/>
  <c r="AZ36" i="91" s="1"/>
  <c r="AX36" i="91"/>
  <c r="AW36" i="91"/>
  <c r="AV36" i="91"/>
  <c r="AU36" i="91"/>
  <c r="AT36" i="91"/>
  <c r="AS36" i="91"/>
  <c r="AR36" i="91"/>
  <c r="AQ36" i="91"/>
  <c r="AP36" i="91"/>
  <c r="AO36" i="91"/>
  <c r="AK36" i="91"/>
  <c r="AI36" i="91"/>
  <c r="Q36" i="91"/>
  <c r="AY35" i="91"/>
  <c r="AZ35" i="91" s="1"/>
  <c r="AX35" i="91"/>
  <c r="AW35" i="91"/>
  <c r="AV35" i="91"/>
  <c r="AU35" i="91"/>
  <c r="AT35" i="91"/>
  <c r="AS35" i="91"/>
  <c r="AR35" i="91"/>
  <c r="AQ35" i="91"/>
  <c r="AP35" i="91"/>
  <c r="AO35" i="91"/>
  <c r="AK35" i="91"/>
  <c r="AI35" i="91"/>
  <c r="Q35" i="91"/>
  <c r="AY34" i="91"/>
  <c r="AX34" i="91"/>
  <c r="AW34" i="91"/>
  <c r="AV34" i="91"/>
  <c r="AU34" i="91"/>
  <c r="AT34" i="91"/>
  <c r="AS34" i="91"/>
  <c r="AR34" i="91"/>
  <c r="AQ34" i="91"/>
  <c r="AP34" i="91"/>
  <c r="AO34" i="91"/>
  <c r="AK34" i="91"/>
  <c r="AI34" i="91"/>
  <c r="Q34" i="91"/>
  <c r="AY33" i="91"/>
  <c r="AX33" i="91"/>
  <c r="AW33" i="91"/>
  <c r="AV33" i="91"/>
  <c r="AU33" i="91"/>
  <c r="AT33" i="91"/>
  <c r="AS33" i="91"/>
  <c r="AR33" i="91"/>
  <c r="AQ33" i="91"/>
  <c r="AP33" i="91"/>
  <c r="AO33" i="91"/>
  <c r="AK33" i="91"/>
  <c r="AI33" i="91"/>
  <c r="Q33" i="91"/>
  <c r="AY32" i="91"/>
  <c r="AX32" i="91"/>
  <c r="AW32" i="91"/>
  <c r="AV32" i="91"/>
  <c r="AU32" i="91"/>
  <c r="AT32" i="91"/>
  <c r="AS32" i="91"/>
  <c r="AR32" i="91"/>
  <c r="AQ32" i="91"/>
  <c r="AP32" i="91"/>
  <c r="AO32" i="91"/>
  <c r="AK32" i="91"/>
  <c r="AI32" i="91"/>
  <c r="Q32" i="91"/>
  <c r="AY31" i="91"/>
  <c r="AX31" i="91"/>
  <c r="AW31" i="91"/>
  <c r="AV31" i="91"/>
  <c r="AU31" i="91"/>
  <c r="AT31" i="91"/>
  <c r="AS31" i="91"/>
  <c r="AR31" i="91"/>
  <c r="AQ31" i="91"/>
  <c r="AP31" i="91"/>
  <c r="AO31" i="91"/>
  <c r="AK31" i="91"/>
  <c r="AI31" i="91"/>
  <c r="Q31" i="91"/>
  <c r="AY30" i="91"/>
  <c r="AX30" i="91"/>
  <c r="AW30" i="91"/>
  <c r="AV30" i="91"/>
  <c r="AU30" i="91"/>
  <c r="AT30" i="91"/>
  <c r="AS30" i="91"/>
  <c r="AR30" i="91"/>
  <c r="AQ30" i="91"/>
  <c r="AP30" i="91"/>
  <c r="AO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K29" i="91"/>
  <c r="AI29" i="91"/>
  <c r="Q29" i="91"/>
  <c r="AZ26" i="91"/>
  <c r="AH23" i="91"/>
  <c r="AY23" i="91" s="1"/>
  <c r="AZ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Q23" i="91" s="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Y22" i="91" s="1"/>
  <c r="AZ22" i="91" s="1"/>
  <c r="AG22" i="91"/>
  <c r="AF22" i="9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Q22" i="91" s="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G21" i="9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Q21" i="91" s="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G20" i="91"/>
  <c r="AF20" i="9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Z18" i="91" s="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Z16" i="91" s="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Z15" i="91" s="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Z14" i="91" s="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Y12" i="91"/>
  <c r="AZ12" i="91" s="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Q65" i="92" l="1"/>
  <c r="AZ35" i="92"/>
  <c r="AI65" i="91"/>
  <c r="AZ34" i="91"/>
  <c r="AZ13" i="91"/>
  <c r="AX42" i="92"/>
  <c r="AW67" i="92"/>
  <c r="AW66" i="92"/>
  <c r="AZ34" i="92"/>
  <c r="AZ29" i="92"/>
  <c r="Q43" i="92"/>
  <c r="AZ10" i="92"/>
  <c r="AZ12" i="92"/>
  <c r="AW21" i="92"/>
  <c r="Q21" i="92"/>
  <c r="AW23" i="92"/>
  <c r="AW64" i="91"/>
  <c r="AW66" i="91"/>
  <c r="AW65" i="91"/>
  <c r="AZ31" i="91"/>
  <c r="AW44" i="91"/>
  <c r="AI21" i="91"/>
  <c r="AW20" i="91"/>
  <c r="AZ56" i="91"/>
  <c r="Q65" i="91"/>
  <c r="AW65" i="92"/>
  <c r="AW44" i="92"/>
  <c r="AW42" i="92"/>
  <c r="AW45" i="92"/>
  <c r="AW22" i="92"/>
  <c r="AX22" i="92"/>
  <c r="AW67" i="91"/>
  <c r="AW45" i="91"/>
  <c r="AW43" i="91"/>
  <c r="AW42" i="91"/>
  <c r="AW22" i="91"/>
  <c r="AY20" i="91"/>
  <c r="AZ30" i="92"/>
  <c r="AZ33" i="92"/>
  <c r="AZ8" i="92"/>
  <c r="AZ9" i="92"/>
  <c r="AZ11" i="92"/>
  <c r="AZ55" i="91"/>
  <c r="AZ33" i="91"/>
  <c r="AZ32" i="91"/>
  <c r="AZ10" i="91"/>
  <c r="AZ11" i="91"/>
  <c r="AZ9" i="91"/>
  <c r="K19" i="93"/>
  <c r="L11" i="93"/>
  <c r="L10" i="93"/>
  <c r="AX67" i="92"/>
  <c r="Q64" i="92"/>
  <c r="AZ31" i="92"/>
  <c r="AZ32" i="92"/>
  <c r="AI42" i="92"/>
  <c r="Q42" i="92"/>
  <c r="AZ54" i="91"/>
  <c r="AZ30" i="91"/>
  <c r="Q10" i="93"/>
  <c r="E14" i="93"/>
  <c r="E19" i="93"/>
  <c r="E10" i="93"/>
  <c r="E11" i="93"/>
  <c r="AX66" i="92"/>
  <c r="AY65" i="92"/>
  <c r="AY42" i="91"/>
  <c r="AX44" i="91"/>
  <c r="AX21" i="91"/>
  <c r="AX22" i="91"/>
  <c r="P21" i="70"/>
  <c r="Q53" i="93"/>
  <c r="Q50" i="93"/>
  <c r="Q33" i="93"/>
  <c r="L18" i="93"/>
  <c r="L17" i="93"/>
  <c r="L9" i="93"/>
  <c r="L19" i="93"/>
  <c r="L15" i="93"/>
  <c r="K8" i="93"/>
  <c r="L16" i="93"/>
  <c r="L12" i="93"/>
  <c r="L7" i="93"/>
  <c r="E15" i="93"/>
  <c r="E7" i="93"/>
  <c r="E9" i="93"/>
  <c r="E13" i="93"/>
  <c r="E8" i="93"/>
  <c r="E17" i="93"/>
  <c r="E12" i="93"/>
  <c r="E18" i="93"/>
  <c r="AX65" i="92"/>
  <c r="AI20" i="92"/>
  <c r="Q20" i="92"/>
  <c r="AX64" i="92"/>
  <c r="AX20" i="92"/>
  <c r="AI64" i="91"/>
  <c r="AZ52" i="91"/>
  <c r="AZ53" i="91"/>
  <c r="Q64" i="91"/>
  <c r="AX45" i="91"/>
  <c r="Q42" i="91"/>
  <c r="AZ8" i="91"/>
  <c r="Q20" i="91"/>
  <c r="AZ7" i="91"/>
  <c r="P23" i="70"/>
  <c r="K52" i="93"/>
  <c r="K48" i="93"/>
  <c r="K55" i="93"/>
  <c r="Q47" i="93"/>
  <c r="K50" i="93"/>
  <c r="K59" i="93"/>
  <c r="K56" i="93"/>
  <c r="K47" i="93"/>
  <c r="K57" i="93"/>
  <c r="E47" i="93"/>
  <c r="E49" i="93"/>
  <c r="E53" i="93"/>
  <c r="E48" i="93"/>
  <c r="O60" i="93"/>
  <c r="Q60" i="93" s="1"/>
  <c r="E54" i="93"/>
  <c r="E50" i="93"/>
  <c r="E51" i="93"/>
  <c r="E58" i="93"/>
  <c r="E55" i="93"/>
  <c r="K28" i="93"/>
  <c r="K36" i="93"/>
  <c r="K39" i="93"/>
  <c r="K31" i="93"/>
  <c r="K27" i="93"/>
  <c r="K35" i="93"/>
  <c r="K38" i="93"/>
  <c r="L30" i="93"/>
  <c r="M40" i="93"/>
  <c r="K29" i="93"/>
  <c r="L35" i="93"/>
  <c r="L38" i="93"/>
  <c r="L31" i="93"/>
  <c r="L28" i="93"/>
  <c r="L37" i="93"/>
  <c r="K30" i="93"/>
  <c r="L29" i="93"/>
  <c r="K37" i="93"/>
  <c r="K32" i="93"/>
  <c r="L33" i="93"/>
  <c r="L39" i="93"/>
  <c r="L36" i="93"/>
  <c r="L34" i="93"/>
  <c r="E29" i="93"/>
  <c r="E39" i="93"/>
  <c r="E37" i="93"/>
  <c r="E35" i="93"/>
  <c r="E30" i="93"/>
  <c r="E31" i="93"/>
  <c r="E33" i="93"/>
  <c r="E28" i="93"/>
  <c r="E27" i="93"/>
  <c r="E36" i="93"/>
  <c r="O40" i="93"/>
  <c r="E38" i="93"/>
  <c r="Q27" i="93"/>
  <c r="K7" i="93"/>
  <c r="K9" i="93"/>
  <c r="L13" i="93"/>
  <c r="Q13" i="93"/>
  <c r="K14" i="93"/>
  <c r="K17" i="93"/>
  <c r="O20" i="93"/>
  <c r="M20" i="93"/>
  <c r="L8" i="93"/>
  <c r="K15" i="93"/>
  <c r="K12" i="93"/>
  <c r="Q7" i="93"/>
  <c r="S14" i="72"/>
  <c r="M60" i="93"/>
  <c r="K54" i="93"/>
  <c r="K49" i="93"/>
  <c r="K51" i="93"/>
  <c r="K58" i="93"/>
  <c r="E57" i="93"/>
  <c r="E52" i="93"/>
  <c r="E59" i="93"/>
  <c r="L27" i="93"/>
  <c r="K34" i="93"/>
  <c r="E32" i="93"/>
  <c r="E34" i="93"/>
  <c r="Q30" i="93"/>
  <c r="F33" i="93"/>
  <c r="K11" i="93"/>
  <c r="K10" i="93"/>
  <c r="K16" i="93"/>
  <c r="K18" i="93"/>
  <c r="P83" i="70"/>
  <c r="P71" i="70"/>
  <c r="P76" i="70"/>
  <c r="P82" i="70"/>
  <c r="P81" i="70"/>
  <c r="P27" i="70"/>
  <c r="P26" i="70"/>
  <c r="AI45" i="92"/>
  <c r="AZ63" i="92"/>
  <c r="AY41" i="92"/>
  <c r="AZ41" i="92" s="1"/>
  <c r="AX44" i="92"/>
  <c r="AX45" i="92"/>
  <c r="AX43" i="92"/>
  <c r="AX23" i="92"/>
  <c r="AI19" i="92"/>
  <c r="AZ7" i="92"/>
  <c r="Q19" i="92"/>
  <c r="AX21" i="92"/>
  <c r="AX66" i="91"/>
  <c r="AX63" i="91"/>
  <c r="AX64" i="91"/>
  <c r="AZ29" i="91"/>
  <c r="AY41" i="91"/>
  <c r="AZ41" i="91" s="1"/>
  <c r="AI67" i="91"/>
  <c r="AI66" i="91"/>
  <c r="AZ51" i="91"/>
  <c r="AX67" i="91"/>
  <c r="AX65" i="91"/>
  <c r="AX20" i="91"/>
  <c r="AX23" i="91"/>
  <c r="AX43" i="91"/>
  <c r="AX42" i="91"/>
  <c r="P72" i="70"/>
  <c r="P77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L6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S63" i="91"/>
  <c r="AS41" i="91"/>
  <c r="AS19" i="91"/>
  <c r="AM19" i="91"/>
  <c r="AU19" i="91"/>
  <c r="AI26" i="92"/>
  <c r="AZ26" i="92" s="1"/>
  <c r="AH64" i="92"/>
  <c r="AY42" i="92"/>
  <c r="AZ42" i="92" s="1"/>
  <c r="AY43" i="92"/>
  <c r="AZ43" i="92" s="1"/>
  <c r="AY44" i="92"/>
  <c r="AZ44" i="92" s="1"/>
  <c r="AI66" i="92"/>
  <c r="A41" i="92"/>
  <c r="AY19" i="92"/>
  <c r="AZ19" i="92" s="1"/>
  <c r="AY20" i="92"/>
  <c r="AY21" i="92"/>
  <c r="AY22" i="92"/>
  <c r="AZ22" i="92" s="1"/>
  <c r="AY23" i="92"/>
  <c r="AZ23" i="92" s="1"/>
  <c r="AI19" i="91"/>
  <c r="AY19" i="91"/>
  <c r="AZ19" i="91" s="1"/>
  <c r="AI20" i="91"/>
  <c r="AY43" i="91"/>
  <c r="AI41" i="91"/>
  <c r="AI42" i="91"/>
  <c r="AY21" i="91"/>
  <c r="AY63" i="91"/>
  <c r="AY64" i="91"/>
  <c r="AY65" i="91"/>
  <c r="AI22" i="91"/>
  <c r="AI23" i="91"/>
  <c r="AZ65" i="92" l="1"/>
  <c r="AZ43" i="91"/>
  <c r="AZ21" i="92"/>
  <c r="AZ21" i="91"/>
  <c r="AZ65" i="91"/>
  <c r="AZ20" i="91"/>
  <c r="AZ20" i="92"/>
  <c r="E20" i="93"/>
  <c r="AZ42" i="91"/>
  <c r="K20" i="93"/>
  <c r="L20" i="93"/>
  <c r="AZ64" i="91"/>
  <c r="K60" i="93"/>
  <c r="E60" i="93"/>
  <c r="K40" i="93"/>
  <c r="L40" i="93"/>
  <c r="Q40" i="93"/>
  <c r="Q20" i="93"/>
  <c r="AZ63" i="91"/>
  <c r="F60" i="93"/>
  <c r="F20" i="93"/>
  <c r="AY64" i="92"/>
  <c r="AZ64" i="92" s="1"/>
  <c r="AI64" i="92"/>
  <c r="R10" i="87" l="1"/>
  <c r="R2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B66" i="46"/>
  <c r="N37" i="36"/>
  <c r="W32" i="87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33" i="87" l="1"/>
  <c r="W22" i="87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L91" i="86"/>
  <c r="F91" i="86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66"/>
  <c r="C32" i="66"/>
  <c r="N58" i="47"/>
  <c r="O58" i="47"/>
  <c r="L58" i="47"/>
  <c r="F58" i="47"/>
  <c r="P58" i="47" l="1"/>
  <c r="P28" i="66"/>
  <c r="P94" i="86"/>
  <c r="P29" i="66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80" i="66"/>
  <c r="N80" i="66"/>
  <c r="O80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28" i="70"/>
  <c r="O28" i="70"/>
  <c r="N29" i="70"/>
  <c r="O29" i="70"/>
  <c r="L29" i="70"/>
  <c r="F29" i="70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56" i="68" l="1"/>
  <c r="P77" i="66"/>
  <c r="P76" i="66"/>
  <c r="P68" i="46"/>
  <c r="P94" i="36"/>
  <c r="P69" i="46"/>
  <c r="P58" i="83"/>
  <c r="P31" i="70"/>
  <c r="P30" i="70"/>
  <c r="P80" i="66"/>
  <c r="P53" i="66"/>
  <c r="P30" i="66"/>
  <c r="P22" i="66"/>
  <c r="P51" i="47"/>
  <c r="P54" i="81"/>
  <c r="P52" i="66"/>
  <c r="P89" i="86"/>
  <c r="P88" i="86"/>
  <c r="P28" i="70"/>
  <c r="P29" i="70"/>
  <c r="P72" i="66"/>
  <c r="P51" i="66"/>
  <c r="P55" i="36"/>
  <c r="P53" i="81"/>
  <c r="P57" i="83"/>
  <c r="P24" i="66"/>
  <c r="P23" i="66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U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Q11" i="87" l="1"/>
  <c r="Q22" i="87"/>
  <c r="Q33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0" i="86"/>
  <c r="O90" i="86"/>
  <c r="N91" i="86"/>
  <c r="O91" i="86"/>
  <c r="L87" i="86"/>
  <c r="L90" i="86"/>
  <c r="F87" i="86"/>
  <c r="F90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90" i="86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L89" i="48"/>
  <c r="L90" i="48"/>
  <c r="L91" i="48"/>
  <c r="L92" i="48"/>
  <c r="L93" i="48"/>
  <c r="F89" i="48"/>
  <c r="F90" i="48"/>
  <c r="F91" i="48"/>
  <c r="F92" i="48"/>
  <c r="F93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K81" i="86"/>
  <c r="J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J32" i="86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E94" i="83"/>
  <c r="D94" i="83"/>
  <c r="K93" i="83"/>
  <c r="E93" i="83"/>
  <c r="D93" i="83"/>
  <c r="K92" i="83"/>
  <c r="E92" i="83"/>
  <c r="D92" i="83"/>
  <c r="K91" i="83"/>
  <c r="E91" i="83"/>
  <c r="D91" i="83"/>
  <c r="K90" i="83"/>
  <c r="E90" i="83"/>
  <c r="D90" i="83"/>
  <c r="K89" i="83"/>
  <c r="E89" i="83"/>
  <c r="D89" i="83"/>
  <c r="K88" i="83"/>
  <c r="E88" i="83"/>
  <c r="D88" i="83"/>
  <c r="K87" i="83"/>
  <c r="E87" i="83"/>
  <c r="D87" i="83"/>
  <c r="K86" i="83"/>
  <c r="F86" i="83"/>
  <c r="E86" i="83"/>
  <c r="D86" i="83"/>
  <c r="K85" i="83"/>
  <c r="F85" i="83"/>
  <c r="E85" i="83"/>
  <c r="D85" i="83"/>
  <c r="K84" i="83"/>
  <c r="F84" i="83"/>
  <c r="E84" i="83"/>
  <c r="D84" i="83"/>
  <c r="K83" i="83"/>
  <c r="F83" i="83"/>
  <c r="E83" i="83"/>
  <c r="D83" i="83"/>
  <c r="K82" i="83"/>
  <c r="F82" i="83"/>
  <c r="E82" i="83"/>
  <c r="D82" i="83"/>
  <c r="K81" i="83"/>
  <c r="F81" i="83"/>
  <c r="E81" i="83"/>
  <c r="D81" i="83"/>
  <c r="K80" i="83"/>
  <c r="E80" i="83"/>
  <c r="D80" i="83"/>
  <c r="K79" i="83"/>
  <c r="E79" i="83"/>
  <c r="D79" i="83"/>
  <c r="O78" i="83"/>
  <c r="N78" i="83"/>
  <c r="L78" i="83"/>
  <c r="K78" i="83"/>
  <c r="F78" i="83"/>
  <c r="E78" i="83"/>
  <c r="D78" i="83"/>
  <c r="O77" i="83"/>
  <c r="N77" i="83"/>
  <c r="L77" i="83"/>
  <c r="K77" i="83"/>
  <c r="F77" i="83"/>
  <c r="E77" i="83"/>
  <c r="D77" i="83"/>
  <c r="O76" i="83"/>
  <c r="N76" i="83"/>
  <c r="L76" i="83"/>
  <c r="K76" i="83"/>
  <c r="F76" i="83"/>
  <c r="E76" i="83"/>
  <c r="D76" i="83"/>
  <c r="K75" i="83"/>
  <c r="E75" i="83"/>
  <c r="D75" i="83"/>
  <c r="O74" i="83"/>
  <c r="N74" i="83"/>
  <c r="L74" i="83"/>
  <c r="K74" i="83"/>
  <c r="F74" i="83"/>
  <c r="E74" i="83"/>
  <c r="D74" i="83"/>
  <c r="O73" i="83"/>
  <c r="N73" i="83"/>
  <c r="L73" i="83"/>
  <c r="K73" i="83"/>
  <c r="F73" i="83"/>
  <c r="E73" i="83"/>
  <c r="D73" i="83"/>
  <c r="O72" i="83"/>
  <c r="N72" i="83"/>
  <c r="L72" i="83"/>
  <c r="K72" i="83"/>
  <c r="F72" i="83"/>
  <c r="E72" i="83"/>
  <c r="D72" i="83"/>
  <c r="O71" i="83"/>
  <c r="N71" i="83"/>
  <c r="L71" i="83"/>
  <c r="K71" i="83"/>
  <c r="F71" i="83"/>
  <c r="E71" i="83"/>
  <c r="D71" i="83"/>
  <c r="O70" i="83"/>
  <c r="N70" i="83"/>
  <c r="L70" i="83"/>
  <c r="K70" i="83"/>
  <c r="F70" i="83"/>
  <c r="E70" i="83"/>
  <c r="D70" i="83"/>
  <c r="O69" i="83"/>
  <c r="N69" i="83"/>
  <c r="L69" i="83"/>
  <c r="K69" i="83"/>
  <c r="F69" i="83"/>
  <c r="E69" i="83"/>
  <c r="D69" i="83"/>
  <c r="O68" i="83"/>
  <c r="N68" i="83"/>
  <c r="L68" i="83"/>
  <c r="K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K30" i="83"/>
  <c r="F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D61" i="8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K95" i="46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G15" i="72" l="1"/>
  <c r="N15" i="72"/>
  <c r="M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E33" i="68"/>
  <c r="F55" i="66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F95" i="48" l="1"/>
  <c r="I12" i="49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E32" i="36"/>
  <c r="D32" i="36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<sst xmlns="http://schemas.openxmlformats.org/spreadsheetml/2006/main" count="2031" uniqueCount="242">
  <si>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</si>
  <si>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</si>
  <si>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</si>
  <si>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</si>
  <si>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</si>
  <si>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</si>
  <si>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</si>
  <si>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</si>
  <si>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</si>
  <si>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</si>
  <si>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</si>
  <si>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</si>
  <si>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</si>
  <si>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</si>
  <si>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</si>
  <si>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</si>
  <si>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</si>
  <si>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</si>
  <si>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</si>
  <si>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</si>
  <si>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</si>
  <si>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</si>
  <si>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</si>
  <si>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</si>
  <si>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</si>
  <si>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</si>
  <si>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</si>
  <si>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</si>
  <si>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</si>
  <si>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</si>
  <si>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</si>
  <si>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</si>
  <si>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</si>
  <si>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</si>
  <si>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</si>
  <si>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</si>
  <si>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</si>
  <si>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</si>
  <si>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</si>
  <si>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</si>
  <si>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</si>
  <si>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</si>
  <si>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</si>
  <si>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</si>
  <si>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</si>
  <si>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</si>
  <si>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</si>
  <si>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</si>
  <si>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</si>
  <si>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</si>
  <si>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</si>
  <si>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</si>
  <si>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</si>
  <si>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</si>
  <si>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</si>
  <si>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</si>
  <si>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</si>
  <si>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</si>
  <si>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</si>
  <si>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</si>
  <si>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</si>
  <si>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</si>
  <si>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</si>
  <si>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</si>
  <si>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</si>
  <si>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</si>
  <si>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</si>
  <si>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</si>
  <si>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</si>
  <si>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</si>
  <si>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</si>
  <si>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</si>
  <si>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</si>
  <si>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</si>
  <si>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</si>
  <si>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</si>
  <si>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</si>
  <si>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</si>
  <si>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</si>
  <si>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</si>
  <si>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</si>
  <si>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</si>
  <si>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</si>
  <si>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</si>
  <si>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</si>
  <si>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</si>
  <si>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</si>
  <si>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</si>
  <si>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</si>
  <si>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</si>
  <si>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</si>
  <si>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</si>
  <si>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</si>
  <si>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</si>
  <si>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</si>
  <si>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</si>
  <si>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</si>
  <si>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</si>
  <si>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</si>
  <si>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</si>
  <si>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</si>
  <si>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</si>
  <si>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</si>
  <si>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</si>
  <si>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</si>
  <si>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</si>
  <si>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</si>
  <si>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</si>
  <si>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</si>
  <si>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</si>
  <si>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</si>
  <si>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</si>
  <si>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</si>
  <si>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</si>
  <si>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</si>
  <si>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</si>
  <si>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</si>
  <si>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</si>
  <si>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</si>
  <si>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</si>
  <si>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</si>
  <si>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</si>
  <si>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</si>
  <si>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</si>
  <si>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</si>
  <si>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</si>
  <si>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</si>
  <si>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</si>
  <si>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</si>
  <si>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</si>
  <si>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</si>
  <si>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</si>
  <si>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</si>
  <si>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</si>
  <si>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</si>
  <si>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</si>
  <si>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</si>
  <si>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</si>
  <si>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</si>
  <si>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</si>
  <si>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</si>
  <si>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</si>
  <si>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</si>
  <si>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</si>
  <si>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</si>
  <si>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2007/2023</t>
  </si>
  <si>
    <t>D       2024/2023</t>
  </si>
  <si>
    <t>2024 /2023</t>
  </si>
  <si>
    <t>2024 / 2023</t>
  </si>
  <si>
    <t>2024/2023</t>
  </si>
  <si>
    <t>2023 - Dados Definitivos (09-08-2024)</t>
  </si>
  <si>
    <t>2022 - Dados Definitivos Revistos (09-08-2024)</t>
  </si>
  <si>
    <t>2021  - Dados Definitivos  ( 09-08-2022)</t>
  </si>
  <si>
    <t>jan-jul</t>
  </si>
  <si>
    <t>ago 2022 a jul 2023</t>
  </si>
  <si>
    <t>ago 2023 ajul 2024</t>
  </si>
  <si>
    <t>Exportações por Tipo de Produto - julho 2024 vs julho 2023</t>
  </si>
  <si>
    <t>Evolução das Exportações de Vinho (NC 2204) por Mercado / Acondicionamento - julho 2024 vs julho 2023</t>
  </si>
  <si>
    <t>Evolução das Exportações com Destino a uma Seleção de Mercados (NC 2204) - julho 2024 vs julho 2023</t>
  </si>
  <si>
    <t>Julho 2024 versus Julho 2023</t>
  </si>
  <si>
    <t>5 - Exportações por Tipo de produto -julho 2024 vs julho 2023</t>
  </si>
  <si>
    <t>7 - Evolução das Exportações de Vinho (NC 2204) por Mercado / Acondicionamento - julho 2024 vs julho 2023</t>
  </si>
  <si>
    <t>9 - Evolução das Exportações com Destino a uma Selecção de Mercado - julho  2024 vs julho 2023</t>
  </si>
  <si>
    <t>FRANCA</t>
  </si>
  <si>
    <t>E.U.AMERICA</t>
  </si>
  <si>
    <t>BRASIL</t>
  </si>
  <si>
    <t>REINO UNIDO</t>
  </si>
  <si>
    <t>ALEMANHA</t>
  </si>
  <si>
    <t>CANADA</t>
  </si>
  <si>
    <t>PAISES BAIXOS</t>
  </si>
  <si>
    <t>BELGICA</t>
  </si>
  <si>
    <t>ANGOLA</t>
  </si>
  <si>
    <t>POLONIA</t>
  </si>
  <si>
    <t>FEDERAÇÃO RUSSA</t>
  </si>
  <si>
    <t>SUICA</t>
  </si>
  <si>
    <t>ESPANHA</t>
  </si>
  <si>
    <t>SUECIA</t>
  </si>
  <si>
    <t>DINAMARCA</t>
  </si>
  <si>
    <t>FINLANDIA</t>
  </si>
  <si>
    <t>PAISES PT N/ DETERM.</t>
  </si>
  <si>
    <t>NORUEGA</t>
  </si>
  <si>
    <t>LUXEMBURGO</t>
  </si>
  <si>
    <t>ITALIA</t>
  </si>
  <si>
    <t>JAPAO</t>
  </si>
  <si>
    <t>GUINE BISSAU</t>
  </si>
  <si>
    <t>CHINA</t>
  </si>
  <si>
    <t>IRLANDA</t>
  </si>
  <si>
    <t>MACAU</t>
  </si>
  <si>
    <t>LETONIA</t>
  </si>
  <si>
    <t>ROMENIA</t>
  </si>
  <si>
    <t>AUSTRIA</t>
  </si>
  <si>
    <t>ESTONIA</t>
  </si>
  <si>
    <t>LITUANIA</t>
  </si>
  <si>
    <t>REP. CHECA</t>
  </si>
  <si>
    <t>REINO UNIDO (IRLANDA DO NORTE)</t>
  </si>
  <si>
    <t>CHIPRE</t>
  </si>
  <si>
    <t>BULGARIA</t>
  </si>
  <si>
    <t>REP. ESLOVACA</t>
  </si>
  <si>
    <t>UCRANIA</t>
  </si>
  <si>
    <t>COLOMBIA</t>
  </si>
  <si>
    <t>AUSTRALIA</t>
  </si>
  <si>
    <t>COREIA DO SUL</t>
  </si>
  <si>
    <t>MOCAMBIQUE</t>
  </si>
  <si>
    <t>S.TOME PRINCIPE</t>
  </si>
  <si>
    <t>ISRAEL</t>
  </si>
  <si>
    <t>EMIRATOS ARABES</t>
  </si>
  <si>
    <t>SUAZILANDIA</t>
  </si>
  <si>
    <t>CABO VERDE</t>
  </si>
  <si>
    <t>BIELORRUSSIA</t>
  </si>
  <si>
    <t>SINGAPURA</t>
  </si>
  <si>
    <t>AFRICA DO SUL</t>
  </si>
  <si>
    <t>MEXICO</t>
  </si>
  <si>
    <t>TAIWAN</t>
  </si>
  <si>
    <t>PARAGUAI</t>
  </si>
  <si>
    <t>MARROCOS</t>
  </si>
  <si>
    <t>HUNGRIA</t>
  </si>
  <si>
    <t>TURQUIA</t>
  </si>
  <si>
    <t>URUGUAI</t>
  </si>
  <si>
    <t>MALTA</t>
  </si>
  <si>
    <t>GANA</t>
  </si>
  <si>
    <t>RUANDA</t>
  </si>
  <si>
    <t>ISLANDIA</t>
  </si>
  <si>
    <t>TIMOR LESTE</t>
  </si>
  <si>
    <t>SENEGAL</t>
  </si>
  <si>
    <t>COSTA DO MARFIM</t>
  </si>
  <si>
    <t>NIGERIA</t>
  </si>
  <si>
    <t>HONG-KONG</t>
  </si>
  <si>
    <t>PROV/ABAST.BORDO PT</t>
  </si>
  <si>
    <t>VENEZUELA</t>
  </si>
  <si>
    <t>GRECIA</t>
  </si>
  <si>
    <t>CATAR</t>
  </si>
  <si>
    <t>INDONESIA</t>
  </si>
  <si>
    <t>REP.DOMINICANA</t>
  </si>
  <si>
    <t>NOVA ZELANDIA</t>
  </si>
  <si>
    <t>ANDORRA</t>
  </si>
  <si>
    <t>BERMUDAS</t>
  </si>
  <si>
    <t>GEORGIA</t>
  </si>
  <si>
    <t>PERU</t>
  </si>
  <si>
    <t>TOBAGO E TRINDADE</t>
  </si>
  <si>
    <t>CAZAQUISTAO</t>
  </si>
  <si>
    <t>2024 - Dados Preliminares (09-09-2024)</t>
  </si>
  <si>
    <t>2020 - Dados Definitivos (09-09-2021)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</si>
</sst>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3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4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1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0" fillId="0" borderId="31" xfId="0" applyNumberFormat="1" applyBorder="1"/>
    <xf numFmtId="0" fontId="9" fillId="0" borderId="98" xfId="0" applyFont="1" applyBorder="1" applyAlignment="1">
      <alignment horizontal="center"/>
    </xf>
    <xf numFmtId="4" fontId="0" fillId="0" borderId="90" xfId="0" applyNumberFormat="1" applyBorder="1"/>
    <xf numFmtId="4" fontId="0" fillId="0" borderId="88" xfId="0" applyNumberFormat="1" applyBorder="1"/>
    <xf numFmtId="0" fontId="0" fillId="0" borderId="0" xfId="0" applyAlignment="1">
      <alignment horizontal="left"/>
    </xf>
    <xf numFmtId="3" fontId="0" fillId="0" borderId="99" xfId="0" applyNumberFormat="1" applyBorder="1"/>
    <xf numFmtId="3" fontId="0" fillId="0" borderId="100" xfId="0" applyNumberFormat="1" applyBorder="1"/>
    <xf numFmtId="3" fontId="0" fillId="0" borderId="101" xfId="0" applyNumberFormat="1" applyBorder="1"/>
    <xf numFmtId="164" fontId="5" fillId="0" borderId="5" xfId="0" applyNumberFormat="1" applyFont="1" applyBorder="1"/>
    <xf numFmtId="0" fontId="15" fillId="0" borderId="0" xfId="0" applyFont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3" fontId="0" fillId="0" borderId="0" xfId="0" applyNumberFormat="1" applyBorder="1"/>
    <xf numFmtId="0" fontId="9" fillId="2" borderId="57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center" vertic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938963.28800000018</c:v>
                </c:pt>
                <c:pt idx="16">
                  <c:v>924632.3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2689.9079999999999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518031.63799999986</c:v>
                </c:pt>
                <c:pt idx="16">
                  <c:v>516592.04000000021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205343.67500000002</c:v>
                </c:pt>
                <c:pt idx="16">
                  <c:v>197581.58900000004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733619.61300000013</c:v>
                </c:pt>
                <c:pt idx="16">
                  <c:v>727050.71100000001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418166.49</c:v>
                </c:pt>
                <c:pt idx="15">
                  <c:v>405350.3519999999</c:v>
                </c:pt>
                <c:pt idx="16">
                  <c:v>407506.523999998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202578.51500000001</c:v>
                </c:pt>
                <c:pt idx="16">
                  <c:v>194891.68100000001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252833.37699999998</c:v>
                </c:pt>
                <c:pt idx="15">
                  <c:v>202771.83699999988</c:v>
                </c:pt>
                <c:pt idx="16">
                  <c:v>212614.84299999799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520796.79799999984</c:v>
                </c:pt>
                <c:pt idx="16">
                  <c:v>519281.94800000021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B27" sqref="B27"/>
    </sheetView>
  </sheetViews>
  <sheetFormatPr defaultRowHeight="15" x14ac:dyDescent="0.25"/>
  <cols>
    <col min="1" max="1" width="3.140625" customWidth="1"/>
  </cols>
  <sheetData>
    <row r="2" spans="2:11" ht="15.75" x14ac:dyDescent="0.25">
      <c r="E2" s="318" t="s">
        <v>25</v>
      </c>
      <c r="F2" s="318"/>
      <c r="G2" s="318"/>
      <c r="H2" s="318"/>
      <c r="I2" s="318"/>
      <c r="J2" s="318"/>
      <c r="K2" s="318"/>
    </row>
    <row r="3" spans="2:11" ht="15.75" x14ac:dyDescent="0.25">
      <c r="E3" s="318" t="s">
        <v>159</v>
      </c>
      <c r="F3" s="318"/>
      <c r="G3" s="318"/>
      <c r="H3" s="318"/>
      <c r="I3" s="318"/>
      <c r="J3" s="318"/>
      <c r="K3" s="318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160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161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162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116</v>
      </c>
    </row>
    <row r="29" spans="2:8" ht="15.95" customHeight="1" x14ac:dyDescent="0.25">
      <c r="B29" s="5"/>
    </row>
    <row r="30" spans="2:8" x14ac:dyDescent="0.25">
      <c r="B30" s="267" t="s">
        <v>117</v>
      </c>
    </row>
    <row r="31" spans="2:8" x14ac:dyDescent="0.25">
      <c r="B31" s="5"/>
    </row>
    <row r="32" spans="2:8" x14ac:dyDescent="0.25">
      <c r="B32" s="267" t="s">
        <v>118</v>
      </c>
    </row>
    <row r="33" spans="2:2" x14ac:dyDescent="0.25">
      <c r="B33" s="5"/>
    </row>
    <row r="34" spans="2:2" x14ac:dyDescent="0.25">
      <c r="B34" s="267" t="s">
        <v>119</v>
      </c>
    </row>
    <row r="36" spans="2:2" x14ac:dyDescent="0.25">
      <c r="B36" s="267" t="s">
        <v>120</v>
      </c>
    </row>
    <row r="38" spans="2:2" x14ac:dyDescent="0.25">
      <c r="B38" s="267" t="s">
        <v>121</v>
      </c>
    </row>
    <row r="39" spans="2:2" x14ac:dyDescent="0.25">
      <c r="B39" s="267"/>
    </row>
    <row r="40" spans="2:2" x14ac:dyDescent="0.25">
      <c r="B40" s="267" t="s">
        <v>122</v>
      </c>
    </row>
    <row r="42" spans="2:2" x14ac:dyDescent="0.25">
      <c r="B42" s="267" t="s">
        <v>123</v>
      </c>
    </row>
    <row r="44" spans="2:2" x14ac:dyDescent="0.25">
      <c r="B44" s="267" t="s">
        <v>124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125</v>
      </c>
    </row>
    <row r="56" spans="2:2" x14ac:dyDescent="0.25">
      <c r="B56" s="267" t="s">
        <v>126</v>
      </c>
    </row>
    <row r="58" spans="2:2" x14ac:dyDescent="0.25">
      <c r="B58" s="267" t="s">
        <v>127</v>
      </c>
    </row>
    <row r="60" spans="2:2" x14ac:dyDescent="0.25">
      <c r="B60" s="267" t="s">
        <v>128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  <col min="18" max="18" width="11" bestFit="1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13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7" x14ac:dyDescent="0.25">
      <c r="A5" s="369"/>
      <c r="B5" s="363" t="s">
        <v>153</v>
      </c>
      <c r="C5" s="357"/>
      <c r="D5" s="363" t="str">
        <f>B5</f>
        <v>jan-jul</v>
      </c>
      <c r="E5" s="357"/>
      <c r="F5" s="131" t="s">
        <v>148</v>
      </c>
      <c r="H5" s="352" t="str">
        <f>B5</f>
        <v>jan-jul</v>
      </c>
      <c r="I5" s="357"/>
      <c r="J5" s="363" t="str">
        <f>B5</f>
        <v>jan-jul</v>
      </c>
      <c r="K5" s="353"/>
      <c r="L5" s="131" t="str">
        <f>F5</f>
        <v>2024 / 2023</v>
      </c>
      <c r="N5" s="352" t="str">
        <f>B5</f>
        <v>jan-jul</v>
      </c>
      <c r="O5" s="353"/>
      <c r="P5" s="131" t="str">
        <f>L5</f>
        <v>2024 / 2023</v>
      </c>
    </row>
    <row r="6" spans="1:17" ht="19.5" customHeight="1" thickBot="1" x14ac:dyDescent="0.3">
      <c r="A6" s="370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163</v>
      </c>
      <c r="B7" s="19">
        <v>207534.71000000002</v>
      </c>
      <c r="C7" s="147">
        <v>202424.6</v>
      </c>
      <c r="D7" s="214">
        <f>B7/$B$33</f>
        <v>0.11048329886901911</v>
      </c>
      <c r="E7" s="246">
        <f>C7/$C$33</f>
        <v>9.798623832418514E-2</v>
      </c>
      <c r="F7" s="52">
        <f>(C7-B7)/B7</f>
        <v>-2.4622917294172212E-2</v>
      </c>
      <c r="H7" s="19">
        <v>60176.866999999977</v>
      </c>
      <c r="I7" s="147">
        <v>61938.707999999955</v>
      </c>
      <c r="J7" s="214">
        <f t="shared" ref="J7:J32" si="0">H7/$H$33</f>
        <v>0.1127485637580794</v>
      </c>
      <c r="K7" s="246">
        <f>I7/$I$33</f>
        <v>0.11361828916494071</v>
      </c>
      <c r="L7" s="52">
        <f>(I7-H7)/H7</f>
        <v>2.9277712314268192E-2</v>
      </c>
      <c r="N7" s="40">
        <f t="shared" ref="N7:N33" si="1">(H7/B7)*10</f>
        <v>2.8996049383739213</v>
      </c>
      <c r="O7" s="149">
        <f t="shared" ref="O7:O33" si="2">(I7/C7)*10</f>
        <v>3.059840948185149</v>
      </c>
      <c r="P7" s="52">
        <f>(O7-N7)/N7</f>
        <v>5.5261324634481732E-2</v>
      </c>
      <c r="Q7" s="2"/>
    </row>
    <row r="8" spans="1:17" ht="20.100000000000001" customHeight="1" x14ac:dyDescent="0.25">
      <c r="A8" s="8" t="s">
        <v>164</v>
      </c>
      <c r="B8" s="19">
        <v>145568.67000000007</v>
      </c>
      <c r="C8" s="140">
        <v>144714.58999999997</v>
      </c>
      <c r="D8" s="214">
        <f t="shared" ref="D8:D32" si="3">B8/$B$33</f>
        <v>7.7495021789731569E-2</v>
      </c>
      <c r="E8" s="215">
        <f t="shared" ref="E8:E32" si="4">C8/$C$33</f>
        <v>7.0050963690809986E-2</v>
      </c>
      <c r="F8" s="52">
        <f t="shared" ref="F8:F33" si="5">(C8-B8)/B8</f>
        <v>-5.8671965609090413E-3</v>
      </c>
      <c r="H8" s="19">
        <v>60871.034000000029</v>
      </c>
      <c r="I8" s="140">
        <v>60825.050000000061</v>
      </c>
      <c r="J8" s="214">
        <f t="shared" si="0"/>
        <v>0.11404916872739861</v>
      </c>
      <c r="K8" s="215">
        <f t="shared" ref="K8:K32" si="6">I8/$I$33</f>
        <v>0.11157543227043078</v>
      </c>
      <c r="L8" s="52">
        <f t="shared" ref="L8:L33" si="7">(I8-H8)/H8</f>
        <v>-7.5543319996778128E-4</v>
      </c>
      <c r="N8" s="40">
        <f t="shared" si="1"/>
        <v>4.1816026759054674</v>
      </c>
      <c r="O8" s="143">
        <f t="shared" si="2"/>
        <v>4.2031041928806259</v>
      </c>
      <c r="P8" s="52">
        <f t="shared" ref="P8:P33" si="8">(O8-N8)/N8</f>
        <v>5.1419320871997007E-3</v>
      </c>
      <c r="Q8" s="2"/>
    </row>
    <row r="9" spans="1:17" ht="20.100000000000001" customHeight="1" x14ac:dyDescent="0.25">
      <c r="A9" s="8" t="s">
        <v>165</v>
      </c>
      <c r="B9" s="19">
        <v>140295.85999999996</v>
      </c>
      <c r="C9" s="140">
        <v>163229.16</v>
      </c>
      <c r="D9" s="214">
        <f t="shared" si="3"/>
        <v>7.4687985592704273E-2</v>
      </c>
      <c r="E9" s="215">
        <f t="shared" si="4"/>
        <v>7.9013180083925313E-2</v>
      </c>
      <c r="F9" s="52">
        <f t="shared" si="5"/>
        <v>0.16346383991658808</v>
      </c>
      <c r="H9" s="19">
        <v>43728.889999999992</v>
      </c>
      <c r="I9" s="140">
        <v>50022.94299999997</v>
      </c>
      <c r="J9" s="214">
        <f t="shared" si="0"/>
        <v>8.1931309953956921E-2</v>
      </c>
      <c r="K9" s="215">
        <f t="shared" si="6"/>
        <v>9.1760409381728594E-2</v>
      </c>
      <c r="L9" s="52">
        <f t="shared" si="7"/>
        <v>0.14393351855032174</v>
      </c>
      <c r="N9" s="40">
        <f t="shared" si="1"/>
        <v>3.1169052315585084</v>
      </c>
      <c r="O9" s="143">
        <f t="shared" si="2"/>
        <v>3.0645837422676174</v>
      </c>
      <c r="P9" s="52">
        <f t="shared" si="8"/>
        <v>-1.6786358712847133E-2</v>
      </c>
      <c r="Q9" s="2"/>
    </row>
    <row r="10" spans="1:17" ht="20.100000000000001" customHeight="1" x14ac:dyDescent="0.25">
      <c r="A10" s="8" t="s">
        <v>166</v>
      </c>
      <c r="B10" s="19">
        <v>145906.91</v>
      </c>
      <c r="C10" s="140">
        <v>115871.13999999991</v>
      </c>
      <c r="D10" s="214">
        <f t="shared" si="3"/>
        <v>7.7675087432772447E-2</v>
      </c>
      <c r="E10" s="215">
        <f t="shared" si="4"/>
        <v>5.6088919720898613E-2</v>
      </c>
      <c r="F10" s="52">
        <f t="shared" si="5"/>
        <v>-0.20585570621706739</v>
      </c>
      <c r="H10" s="19">
        <v>56313.976000000002</v>
      </c>
      <c r="I10" s="140">
        <v>38250.073000000004</v>
      </c>
      <c r="J10" s="214">
        <f t="shared" si="0"/>
        <v>0.10551097506466989</v>
      </c>
      <c r="K10" s="215">
        <f t="shared" si="6"/>
        <v>7.0164651395280886E-2</v>
      </c>
      <c r="L10" s="52">
        <f t="shared" si="7"/>
        <v>-0.32077122382550288</v>
      </c>
      <c r="N10" s="40">
        <f t="shared" si="1"/>
        <v>3.8595825242272626</v>
      </c>
      <c r="O10" s="143">
        <f t="shared" si="2"/>
        <v>3.3010871386956264</v>
      </c>
      <c r="P10" s="52">
        <f t="shared" si="8"/>
        <v>-0.14470357403316672</v>
      </c>
      <c r="Q10" s="2"/>
    </row>
    <row r="11" spans="1:17" ht="20.100000000000001" customHeight="1" x14ac:dyDescent="0.25">
      <c r="A11" s="8" t="s">
        <v>167</v>
      </c>
      <c r="B11" s="19">
        <v>131478.18000000011</v>
      </c>
      <c r="C11" s="140">
        <v>137140.44999999984</v>
      </c>
      <c r="D11" s="214">
        <f t="shared" si="3"/>
        <v>6.9993800341613704E-2</v>
      </c>
      <c r="E11" s="215">
        <f t="shared" si="4"/>
        <v>6.6384603539223888E-2</v>
      </c>
      <c r="F11" s="52">
        <f t="shared" si="5"/>
        <v>4.306623349973146E-2</v>
      </c>
      <c r="H11" s="19">
        <v>28926.326000000015</v>
      </c>
      <c r="I11" s="140">
        <v>29996.491999999995</v>
      </c>
      <c r="J11" s="214">
        <f t="shared" si="0"/>
        <v>5.4196934368450807E-2</v>
      </c>
      <c r="K11" s="215">
        <f t="shared" si="6"/>
        <v>5.5024559149503618E-2</v>
      </c>
      <c r="L11" s="52">
        <f t="shared" si="7"/>
        <v>3.6996264233486779E-2</v>
      </c>
      <c r="N11" s="40">
        <f t="shared" si="1"/>
        <v>2.2000856720103665</v>
      </c>
      <c r="O11" s="143">
        <f t="shared" si="2"/>
        <v>2.1872825996997989</v>
      </c>
      <c r="P11" s="52">
        <f t="shared" si="8"/>
        <v>-5.8193517068217725E-3</v>
      </c>
      <c r="Q11" s="2"/>
    </row>
    <row r="12" spans="1:17" ht="20.100000000000001" customHeight="1" x14ac:dyDescent="0.25">
      <c r="A12" s="8" t="s">
        <v>168</v>
      </c>
      <c r="B12" s="19">
        <v>71933.289999999979</v>
      </c>
      <c r="C12" s="140">
        <v>71997.309999999983</v>
      </c>
      <c r="D12" s="214">
        <f t="shared" si="3"/>
        <v>3.8294448083897974E-2</v>
      </c>
      <c r="E12" s="215">
        <f t="shared" si="4"/>
        <v>3.4851226463385558E-2</v>
      </c>
      <c r="F12" s="52">
        <f t="shared" si="5"/>
        <v>8.8999126829878198E-4</v>
      </c>
      <c r="H12" s="19">
        <v>28279.733000000004</v>
      </c>
      <c r="I12" s="140">
        <v>29111.957999999995</v>
      </c>
      <c r="J12" s="214">
        <f t="shared" si="0"/>
        <v>5.2985464982947081E-2</v>
      </c>
      <c r="K12" s="215">
        <f t="shared" si="6"/>
        <v>5.3401999638119847E-2</v>
      </c>
      <c r="L12" s="52">
        <f t="shared" si="7"/>
        <v>2.9428318860011553E-2</v>
      </c>
      <c r="N12" s="40">
        <f t="shared" si="1"/>
        <v>3.9313832302123277</v>
      </c>
      <c r="O12" s="143">
        <f t="shared" si="2"/>
        <v>4.0434785688520867</v>
      </c>
      <c r="P12" s="52">
        <f t="shared" si="8"/>
        <v>2.8512951314009868E-2</v>
      </c>
      <c r="Q12" s="2"/>
    </row>
    <row r="13" spans="1:17" ht="20.100000000000001" customHeight="1" x14ac:dyDescent="0.25">
      <c r="A13" s="8" t="s">
        <v>169</v>
      </c>
      <c r="B13" s="19">
        <v>80108.439999999959</v>
      </c>
      <c r="C13" s="140">
        <v>73852.35000000002</v>
      </c>
      <c r="D13" s="214">
        <f t="shared" si="3"/>
        <v>4.2646575690644138E-2</v>
      </c>
      <c r="E13" s="215">
        <f t="shared" si="4"/>
        <v>3.5749182500057486E-2</v>
      </c>
      <c r="F13" s="52">
        <f t="shared" si="5"/>
        <v>-7.8095266865762722E-2</v>
      </c>
      <c r="H13" s="19">
        <v>25674.681000000011</v>
      </c>
      <c r="I13" s="140">
        <v>25816.09999999998</v>
      </c>
      <c r="J13" s="214">
        <f t="shared" si="0"/>
        <v>4.8104588224854784E-2</v>
      </c>
      <c r="K13" s="215">
        <f t="shared" si="6"/>
        <v>4.7356188232260607E-2</v>
      </c>
      <c r="L13" s="52">
        <f t="shared" si="7"/>
        <v>5.5081112789665777E-3</v>
      </c>
      <c r="N13" s="40">
        <f t="shared" si="1"/>
        <v>3.2049907600247893</v>
      </c>
      <c r="O13" s="143">
        <f t="shared" si="2"/>
        <v>3.4956369025494749</v>
      </c>
      <c r="P13" s="52">
        <f t="shared" si="8"/>
        <v>9.0685485321785303E-2</v>
      </c>
      <c r="Q13" s="2"/>
    </row>
    <row r="14" spans="1:17" ht="20.100000000000001" customHeight="1" x14ac:dyDescent="0.25">
      <c r="A14" s="8" t="s">
        <v>170</v>
      </c>
      <c r="B14" s="19">
        <v>61126.810000000027</v>
      </c>
      <c r="C14" s="140">
        <v>62108.579999999965</v>
      </c>
      <c r="D14" s="214">
        <f t="shared" si="3"/>
        <v>3.2541504108588623E-2</v>
      </c>
      <c r="E14" s="215">
        <f t="shared" si="4"/>
        <v>3.0064459170756494E-2</v>
      </c>
      <c r="F14" s="52">
        <f t="shared" si="5"/>
        <v>1.6061201296124206E-2</v>
      </c>
      <c r="H14" s="19">
        <v>22128.997999999992</v>
      </c>
      <c r="I14" s="140">
        <v>22988.850000000002</v>
      </c>
      <c r="J14" s="214">
        <f t="shared" si="0"/>
        <v>4.1461326690627014E-2</v>
      </c>
      <c r="K14" s="215">
        <f t="shared" si="6"/>
        <v>4.2169975629285802E-2</v>
      </c>
      <c r="L14" s="52">
        <f t="shared" si="7"/>
        <v>3.8856345867987793E-2</v>
      </c>
      <c r="N14" s="40">
        <f t="shared" si="1"/>
        <v>3.6201787726203909</v>
      </c>
      <c r="O14" s="143">
        <f t="shared" si="2"/>
        <v>3.701396811841458</v>
      </c>
      <c r="P14" s="52">
        <f t="shared" si="8"/>
        <v>2.2434814500135607E-2</v>
      </c>
      <c r="Q14" s="2"/>
    </row>
    <row r="15" spans="1:17" ht="20.100000000000001" customHeight="1" x14ac:dyDescent="0.25">
      <c r="A15" s="8" t="s">
        <v>171</v>
      </c>
      <c r="B15" s="19">
        <v>194483.11999999988</v>
      </c>
      <c r="C15" s="140">
        <v>198104.02999999997</v>
      </c>
      <c r="D15" s="214">
        <f t="shared" si="3"/>
        <v>0.10353514682888126</v>
      </c>
      <c r="E15" s="215">
        <f t="shared" si="4"/>
        <v>9.5894810692779039E-2</v>
      </c>
      <c r="F15" s="52">
        <f t="shared" si="5"/>
        <v>1.8618119659948345E-2</v>
      </c>
      <c r="H15" s="19">
        <v>25010.981999999993</v>
      </c>
      <c r="I15" s="140">
        <v>22112.599000000002</v>
      </c>
      <c r="J15" s="214">
        <f t="shared" si="0"/>
        <v>4.6861068700688201E-2</v>
      </c>
      <c r="K15" s="215">
        <f t="shared" si="6"/>
        <v>4.0562610175374998E-2</v>
      </c>
      <c r="L15" s="52">
        <f t="shared" si="7"/>
        <v>-0.11588441429448838</v>
      </c>
      <c r="N15" s="40">
        <f t="shared" si="1"/>
        <v>1.2860232805808549</v>
      </c>
      <c r="O15" s="143">
        <f t="shared" si="2"/>
        <v>1.1162114672780763</v>
      </c>
      <c r="P15" s="52">
        <f t="shared" si="8"/>
        <v>-0.13204412071458002</v>
      </c>
      <c r="Q15" s="2"/>
    </row>
    <row r="16" spans="1:17" ht="20.100000000000001" customHeight="1" x14ac:dyDescent="0.25">
      <c r="A16" s="8" t="s">
        <v>172</v>
      </c>
      <c r="B16" s="19">
        <v>91144.03</v>
      </c>
      <c r="C16" s="140">
        <v>90433.030000000042</v>
      </c>
      <c r="D16" s="214">
        <f t="shared" si="3"/>
        <v>4.8521488798750068E-2</v>
      </c>
      <c r="E16" s="215">
        <f t="shared" si="4"/>
        <v>4.3775274497063046E-2</v>
      </c>
      <c r="F16" s="52">
        <f t="shared" si="5"/>
        <v>-7.8008400550201298E-3</v>
      </c>
      <c r="H16" s="19">
        <v>20800.565999999995</v>
      </c>
      <c r="I16" s="140">
        <v>20927.813000000013</v>
      </c>
      <c r="J16" s="214">
        <f t="shared" si="0"/>
        <v>3.8972350319519608E-2</v>
      </c>
      <c r="K16" s="215">
        <f t="shared" si="6"/>
        <v>3.8389278462569947E-2</v>
      </c>
      <c r="L16" s="52">
        <f t="shared" si="7"/>
        <v>6.1174777647885932E-3</v>
      </c>
      <c r="N16" s="40">
        <f t="shared" si="1"/>
        <v>2.2821643940914171</v>
      </c>
      <c r="O16" s="143">
        <f t="shared" si="2"/>
        <v>2.3141780165941581</v>
      </c>
      <c r="P16" s="52">
        <f t="shared" si="8"/>
        <v>1.4027746022865434E-2</v>
      </c>
      <c r="Q16" s="2"/>
    </row>
    <row r="17" spans="1:17" ht="20.100000000000001" customHeight="1" x14ac:dyDescent="0.25">
      <c r="A17" s="8" t="s">
        <v>173</v>
      </c>
      <c r="B17" s="19">
        <v>33238.200000000012</v>
      </c>
      <c r="C17" s="140">
        <v>89764.299999999959</v>
      </c>
      <c r="D17" s="214">
        <f t="shared" si="3"/>
        <v>1.7694707475526539E-2</v>
      </c>
      <c r="E17" s="215">
        <f t="shared" si="4"/>
        <v>4.3451567115872516E-2</v>
      </c>
      <c r="F17" s="52">
        <f t="shared" si="5"/>
        <v>1.7006366169046436</v>
      </c>
      <c r="H17" s="19">
        <v>7076.4609999999993</v>
      </c>
      <c r="I17" s="140">
        <v>19550.402999999998</v>
      </c>
      <c r="J17" s="214">
        <f t="shared" si="0"/>
        <v>1.3258596766761929E-2</v>
      </c>
      <c r="K17" s="215">
        <f t="shared" si="6"/>
        <v>3.5862603742802091E-2</v>
      </c>
      <c r="L17" s="52">
        <f t="shared" si="7"/>
        <v>1.762737334382257</v>
      </c>
      <c r="N17" s="40">
        <f t="shared" si="1"/>
        <v>2.1290145074041305</v>
      </c>
      <c r="O17" s="143">
        <f t="shared" si="2"/>
        <v>2.1779708636952559</v>
      </c>
      <c r="P17" s="52">
        <f t="shared" si="8"/>
        <v>2.2994843915280363E-2</v>
      </c>
      <c r="Q17" s="2"/>
    </row>
    <row r="18" spans="1:17" ht="20.100000000000001" customHeight="1" x14ac:dyDescent="0.25">
      <c r="A18" s="8" t="s">
        <v>174</v>
      </c>
      <c r="B18" s="19">
        <v>58206.929999999986</v>
      </c>
      <c r="C18" s="140">
        <v>51946.55999999999</v>
      </c>
      <c r="D18" s="214">
        <f t="shared" si="3"/>
        <v>3.0987075094272534E-2</v>
      </c>
      <c r="E18" s="215">
        <f t="shared" si="4"/>
        <v>2.5145402328973759E-2</v>
      </c>
      <c r="F18" s="52">
        <f t="shared" si="5"/>
        <v>-0.10755368819485922</v>
      </c>
      <c r="H18" s="19">
        <v>20061.00599999999</v>
      </c>
      <c r="I18" s="140">
        <v>18085.537000000004</v>
      </c>
      <c r="J18" s="214">
        <f t="shared" si="0"/>
        <v>3.7586696130960315E-2</v>
      </c>
      <c r="K18" s="215">
        <f t="shared" si="6"/>
        <v>3.3175502669013313E-2</v>
      </c>
      <c r="L18" s="52">
        <f t="shared" si="7"/>
        <v>-9.8473077571483075E-2</v>
      </c>
      <c r="N18" s="40">
        <f t="shared" si="1"/>
        <v>3.4464978654603491</v>
      </c>
      <c r="O18" s="143">
        <f t="shared" si="2"/>
        <v>3.4815658630715891</v>
      </c>
      <c r="P18" s="52">
        <f t="shared" si="8"/>
        <v>1.017496571307349E-2</v>
      </c>
      <c r="Q18" s="2"/>
    </row>
    <row r="19" spans="1:17" ht="20.100000000000001" customHeight="1" x14ac:dyDescent="0.25">
      <c r="A19" s="8" t="s">
        <v>175</v>
      </c>
      <c r="B19" s="19">
        <v>58505.950000000012</v>
      </c>
      <c r="C19" s="140">
        <v>196223.4800000001</v>
      </c>
      <c r="D19" s="214">
        <f t="shared" si="3"/>
        <v>3.1146261555312311E-2</v>
      </c>
      <c r="E19" s="215">
        <f t="shared" si="4"/>
        <v>9.4984506211601677E-2</v>
      </c>
      <c r="F19" s="52">
        <f t="shared" si="5"/>
        <v>2.3539063975544376</v>
      </c>
      <c r="H19" s="19">
        <v>12365.489</v>
      </c>
      <c r="I19" s="140">
        <v>17716.127</v>
      </c>
      <c r="J19" s="214">
        <f t="shared" si="0"/>
        <v>2.3168223844493765E-2</v>
      </c>
      <c r="K19" s="215">
        <f t="shared" si="6"/>
        <v>3.2497869351243415E-2</v>
      </c>
      <c r="L19" s="52">
        <f t="shared" si="7"/>
        <v>0.43270735188879317</v>
      </c>
      <c r="N19" s="40">
        <f t="shared" si="1"/>
        <v>2.1135438361397427</v>
      </c>
      <c r="O19" s="143">
        <f t="shared" si="2"/>
        <v>0.90285459212118713</v>
      </c>
      <c r="P19" s="52">
        <f t="shared" si="8"/>
        <v>-0.57282428843766242</v>
      </c>
      <c r="Q19" s="2"/>
    </row>
    <row r="20" spans="1:17" ht="20.100000000000001" customHeight="1" x14ac:dyDescent="0.25">
      <c r="A20" s="8" t="s">
        <v>176</v>
      </c>
      <c r="B20" s="19">
        <v>60662.429999999993</v>
      </c>
      <c r="C20" s="140">
        <v>57160.670000000006</v>
      </c>
      <c r="D20" s="214">
        <f t="shared" si="3"/>
        <v>3.2294286501814325E-2</v>
      </c>
      <c r="E20" s="215">
        <f t="shared" si="4"/>
        <v>2.76693595214717E-2</v>
      </c>
      <c r="F20" s="52">
        <f t="shared" si="5"/>
        <v>-5.7725349940646757E-2</v>
      </c>
      <c r="H20" s="19">
        <v>14932.865</v>
      </c>
      <c r="I20" s="140">
        <v>14487.413999999997</v>
      </c>
      <c r="J20" s="214">
        <f t="shared" si="0"/>
        <v>2.797851010660447E-2</v>
      </c>
      <c r="K20" s="215">
        <f t="shared" si="6"/>
        <v>2.6575226482028189E-2</v>
      </c>
      <c r="L20" s="52">
        <f t="shared" si="7"/>
        <v>-2.9830243560093977E-2</v>
      </c>
      <c r="N20" s="40">
        <f t="shared" si="1"/>
        <v>2.461633172294615</v>
      </c>
      <c r="O20" s="143">
        <f t="shared" si="2"/>
        <v>2.5345073806867546</v>
      </c>
      <c r="P20" s="52">
        <f t="shared" si="8"/>
        <v>2.9604008108247034E-2</v>
      </c>
      <c r="Q20" s="2"/>
    </row>
    <row r="21" spans="1:17" ht="20.100000000000001" customHeight="1" x14ac:dyDescent="0.25">
      <c r="A21" s="8" t="s">
        <v>177</v>
      </c>
      <c r="B21" s="19">
        <v>27024.03000000001</v>
      </c>
      <c r="C21" s="140">
        <v>33636.530000000021</v>
      </c>
      <c r="D21" s="214">
        <f t="shared" si="3"/>
        <v>1.4386528321625522E-2</v>
      </c>
      <c r="E21" s="215">
        <f t="shared" si="4"/>
        <v>1.6282196160835219E-2</v>
      </c>
      <c r="F21" s="52">
        <f t="shared" si="5"/>
        <v>0.24468963363347393</v>
      </c>
      <c r="H21" s="19">
        <v>9649.0510000000013</v>
      </c>
      <c r="I21" s="140">
        <v>11445.744000000006</v>
      </c>
      <c r="J21" s="214">
        <f t="shared" si="0"/>
        <v>1.807865208201119E-2</v>
      </c>
      <c r="K21" s="215">
        <f t="shared" si="6"/>
        <v>2.0995689020505349E-2</v>
      </c>
      <c r="L21" s="52">
        <f t="shared" si="7"/>
        <v>0.18620411478807652</v>
      </c>
      <c r="N21" s="40">
        <f t="shared" si="1"/>
        <v>3.5705448077137265</v>
      </c>
      <c r="O21" s="143">
        <f t="shared" si="2"/>
        <v>3.4027719268307397</v>
      </c>
      <c r="P21" s="52">
        <f t="shared" si="8"/>
        <v>-4.6988034016695143E-2</v>
      </c>
      <c r="Q21" s="2"/>
    </row>
    <row r="22" spans="1:17" ht="20.100000000000001" customHeight="1" x14ac:dyDescent="0.25">
      <c r="A22" s="8" t="s">
        <v>178</v>
      </c>
      <c r="B22" s="19">
        <v>27950.359999999993</v>
      </c>
      <c r="C22" s="140">
        <v>33949.94</v>
      </c>
      <c r="D22" s="214">
        <f t="shared" si="3"/>
        <v>1.4879669898961365E-2</v>
      </c>
      <c r="E22" s="215">
        <f t="shared" si="4"/>
        <v>1.6433906313421325E-2</v>
      </c>
      <c r="F22" s="52">
        <f t="shared" si="5"/>
        <v>0.21465126030577103</v>
      </c>
      <c r="H22" s="19">
        <v>6515.2070000000012</v>
      </c>
      <c r="I22" s="140">
        <v>7629.060999999997</v>
      </c>
      <c r="J22" s="214">
        <f t="shared" si="0"/>
        <v>1.2207020213208934E-2</v>
      </c>
      <c r="K22" s="215">
        <f t="shared" si="6"/>
        <v>1.3994493697785432E-2</v>
      </c>
      <c r="L22" s="52">
        <f t="shared" si="7"/>
        <v>0.17096218124765575</v>
      </c>
      <c r="N22" s="40">
        <f t="shared" si="1"/>
        <v>2.3309921589560929</v>
      </c>
      <c r="O22" s="143">
        <f t="shared" si="2"/>
        <v>2.2471500686010035</v>
      </c>
      <c r="P22" s="52">
        <f t="shared" si="8"/>
        <v>-3.5968413721578996E-2</v>
      </c>
      <c r="Q22" s="2"/>
    </row>
    <row r="23" spans="1:17" ht="20.100000000000001" customHeight="1" x14ac:dyDescent="0.25">
      <c r="A23" s="8" t="s">
        <v>179</v>
      </c>
      <c r="B23" s="19">
        <v>2878.9399999999996</v>
      </c>
      <c r="C23" s="140">
        <v>2988.9799999999991</v>
      </c>
      <c r="D23" s="214">
        <f t="shared" si="3"/>
        <v>1.5326341721149865E-3</v>
      </c>
      <c r="E23" s="215">
        <f t="shared" si="4"/>
        <v>1.4468543182311973E-3</v>
      </c>
      <c r="F23" s="52">
        <f t="shared" si="5"/>
        <v>3.8222401300478485E-2</v>
      </c>
      <c r="H23" s="19">
        <v>7086.5149999999994</v>
      </c>
      <c r="I23" s="140">
        <v>7575.0119999999997</v>
      </c>
      <c r="J23" s="214">
        <f t="shared" si="0"/>
        <v>1.3277434139269602E-2</v>
      </c>
      <c r="K23" s="215">
        <f t="shared" si="6"/>
        <v>1.3895348024435648E-2</v>
      </c>
      <c r="L23" s="52">
        <f t="shared" si="7"/>
        <v>6.8933319127949394E-2</v>
      </c>
      <c r="N23" s="40">
        <f t="shared" si="1"/>
        <v>24.615014553967782</v>
      </c>
      <c r="O23" s="143">
        <f t="shared" si="2"/>
        <v>25.343133778078148</v>
      </c>
      <c r="P23" s="52">
        <f t="shared" si="8"/>
        <v>2.9580288181994888E-2</v>
      </c>
      <c r="Q23" s="2"/>
    </row>
    <row r="24" spans="1:17" ht="20.100000000000001" customHeight="1" x14ac:dyDescent="0.25">
      <c r="A24" s="8" t="s">
        <v>180</v>
      </c>
      <c r="B24" s="19">
        <v>24246.149999999983</v>
      </c>
      <c r="C24" s="140">
        <v>22301.269999999982</v>
      </c>
      <c r="D24" s="214">
        <f t="shared" si="3"/>
        <v>1.2907694509863269E-2</v>
      </c>
      <c r="E24" s="215">
        <f t="shared" si="4"/>
        <v>1.0795217365636383E-2</v>
      </c>
      <c r="F24" s="52">
        <f t="shared" si="5"/>
        <v>-8.0213972115160653E-2</v>
      </c>
      <c r="H24" s="19">
        <v>7286.0399999999972</v>
      </c>
      <c r="I24" s="140">
        <v>7308.674</v>
      </c>
      <c r="J24" s="214">
        <f t="shared" si="0"/>
        <v>1.3651268110782785E-2</v>
      </c>
      <c r="K24" s="215">
        <f t="shared" si="6"/>
        <v>1.3406786527485923E-2</v>
      </c>
      <c r="L24" s="52">
        <f t="shared" si="7"/>
        <v>3.1064885726681092E-3</v>
      </c>
      <c r="N24" s="40">
        <f t="shared" si="1"/>
        <v>3.0050296645034376</v>
      </c>
      <c r="O24" s="143">
        <f t="shared" si="2"/>
        <v>3.2772456456515728</v>
      </c>
      <c r="P24" s="52">
        <f t="shared" si="8"/>
        <v>9.0586786667584282E-2</v>
      </c>
      <c r="Q24" s="2"/>
    </row>
    <row r="25" spans="1:17" ht="20.100000000000001" customHeight="1" x14ac:dyDescent="0.25">
      <c r="A25" s="8" t="s">
        <v>181</v>
      </c>
      <c r="B25" s="19">
        <v>25506.940000000024</v>
      </c>
      <c r="C25" s="140">
        <v>27136.180000000011</v>
      </c>
      <c r="D25" s="214">
        <f t="shared" si="3"/>
        <v>1.3578889407242485E-2</v>
      </c>
      <c r="E25" s="215">
        <f t="shared" si="4"/>
        <v>1.3135617907546748E-2</v>
      </c>
      <c r="F25" s="52">
        <f t="shared" si="5"/>
        <v>6.3874380854778562E-2</v>
      </c>
      <c r="H25" s="19">
        <v>6541.6849999999986</v>
      </c>
      <c r="I25" s="140">
        <v>6894.894000000003</v>
      </c>
      <c r="J25" s="214">
        <f t="shared" si="0"/>
        <v>1.2256629915741073E-2</v>
      </c>
      <c r="K25" s="215">
        <f t="shared" si="6"/>
        <v>1.2647762369431659E-2</v>
      </c>
      <c r="L25" s="52">
        <f t="shared" si="7"/>
        <v>5.399358116448659E-2</v>
      </c>
      <c r="N25" s="40">
        <f t="shared" si="1"/>
        <v>2.564668674486235</v>
      </c>
      <c r="O25" s="143">
        <f t="shared" si="2"/>
        <v>2.5408491541550799</v>
      </c>
      <c r="P25" s="52">
        <f t="shared" si="8"/>
        <v>-9.2875623928017573E-3</v>
      </c>
      <c r="Q25" s="2"/>
    </row>
    <row r="26" spans="1:17" ht="20.100000000000001" customHeight="1" x14ac:dyDescent="0.25">
      <c r="A26" s="8" t="s">
        <v>182</v>
      </c>
      <c r="B26" s="19">
        <v>14266.080000000002</v>
      </c>
      <c r="C26" s="140">
        <v>16729.019999999993</v>
      </c>
      <c r="D26" s="214">
        <f t="shared" si="3"/>
        <v>7.5946986425997672E-3</v>
      </c>
      <c r="E26" s="215">
        <f t="shared" si="4"/>
        <v>8.0978978871642029E-3</v>
      </c>
      <c r="F26" s="52">
        <f t="shared" si="5"/>
        <v>0.1726430806500448</v>
      </c>
      <c r="H26" s="19">
        <v>5084.2709999999988</v>
      </c>
      <c r="I26" s="140">
        <v>5790.1710000000003</v>
      </c>
      <c r="J26" s="214">
        <f t="shared" si="0"/>
        <v>9.5259903279254175E-3</v>
      </c>
      <c r="K26" s="215">
        <f t="shared" si="6"/>
        <v>1.0621295539333084E-2</v>
      </c>
      <c r="L26" s="52">
        <f t="shared" si="7"/>
        <v>0.13883996348739114</v>
      </c>
      <c r="N26" s="40">
        <f t="shared" si="1"/>
        <v>3.563887907540122</v>
      </c>
      <c r="O26" s="143">
        <f t="shared" si="2"/>
        <v>3.4611537316591185</v>
      </c>
      <c r="P26" s="52">
        <f t="shared" si="8"/>
        <v>-2.882643297047828E-2</v>
      </c>
      <c r="Q26" s="2"/>
    </row>
    <row r="27" spans="1:17" ht="20.100000000000001" customHeight="1" x14ac:dyDescent="0.25">
      <c r="A27" s="8" t="s">
        <v>183</v>
      </c>
      <c r="B27" s="19">
        <v>11639.990000000002</v>
      </c>
      <c r="C27" s="140">
        <v>12205.7</v>
      </c>
      <c r="D27" s="214">
        <f t="shared" si="3"/>
        <v>6.1966718434829232E-3</v>
      </c>
      <c r="E27" s="215">
        <f t="shared" si="4"/>
        <v>5.9083265033672127E-3</v>
      </c>
      <c r="F27" s="52">
        <f t="shared" si="5"/>
        <v>4.860055721697347E-2</v>
      </c>
      <c r="H27" s="19">
        <v>5180.1180000000004</v>
      </c>
      <c r="I27" s="140">
        <v>4452.6339999999982</v>
      </c>
      <c r="J27" s="214">
        <f t="shared" si="0"/>
        <v>9.7055711557295764E-3</v>
      </c>
      <c r="K27" s="215">
        <f t="shared" si="6"/>
        <v>8.1677625138329782E-3</v>
      </c>
      <c r="L27" s="52">
        <f t="shared" si="7"/>
        <v>-0.14043772748033967</v>
      </c>
      <c r="N27" s="40">
        <f t="shared" si="1"/>
        <v>4.4502770191383325</v>
      </c>
      <c r="O27" s="143">
        <f t="shared" si="2"/>
        <v>3.647995608609091</v>
      </c>
      <c r="P27" s="52">
        <f t="shared" si="8"/>
        <v>-0.18027673492662263</v>
      </c>
      <c r="Q27" s="2"/>
    </row>
    <row r="28" spans="1:17" ht="20.100000000000001" customHeight="1" x14ac:dyDescent="0.25">
      <c r="A28" s="8" t="s">
        <v>184</v>
      </c>
      <c r="B28" s="19">
        <v>57896.939999999981</v>
      </c>
      <c r="C28" s="140">
        <v>54527.139999999978</v>
      </c>
      <c r="D28" s="214">
        <f t="shared" si="3"/>
        <v>3.082204863765519E-2</v>
      </c>
      <c r="E28" s="215">
        <f t="shared" si="4"/>
        <v>2.639456536002149E-2</v>
      </c>
      <c r="F28" s="52">
        <f t="shared" si="5"/>
        <v>-5.8203421458888918E-2</v>
      </c>
      <c r="H28" s="19">
        <v>4475.0480000000007</v>
      </c>
      <c r="I28" s="140">
        <v>4302.2419999999993</v>
      </c>
      <c r="J28" s="214">
        <f t="shared" si="0"/>
        <v>8.3845381107737968E-3</v>
      </c>
      <c r="K28" s="215">
        <f t="shared" si="6"/>
        <v>7.8918884716412414E-3</v>
      </c>
      <c r="L28" s="52">
        <f t="shared" si="7"/>
        <v>-3.8615451722529316E-2</v>
      </c>
      <c r="N28" s="40">
        <f t="shared" si="1"/>
        <v>0.77293342273356802</v>
      </c>
      <c r="O28" s="143">
        <f t="shared" si="2"/>
        <v>0.78900928968583373</v>
      </c>
      <c r="P28" s="52">
        <f t="shared" si="8"/>
        <v>2.0798514437907926E-2</v>
      </c>
      <c r="Q28" s="2"/>
    </row>
    <row r="29" spans="1:17" ht="20.100000000000001" customHeight="1" x14ac:dyDescent="0.25">
      <c r="A29" s="8" t="s">
        <v>185</v>
      </c>
      <c r="B29" s="19">
        <v>11767.109999999999</v>
      </c>
      <c r="C29" s="140">
        <v>10874.800000000003</v>
      </c>
      <c r="D29" s="214">
        <f t="shared" si="3"/>
        <v>6.2643455205860423E-3</v>
      </c>
      <c r="E29" s="215">
        <f t="shared" si="4"/>
        <v>5.2640871935913363E-3</v>
      </c>
      <c r="F29" s="52">
        <f t="shared" si="5"/>
        <v>-7.5830853964991909E-2</v>
      </c>
      <c r="H29" s="19">
        <v>4635.2209999999995</v>
      </c>
      <c r="I29" s="140">
        <v>4135.4709999999995</v>
      </c>
      <c r="J29" s="214">
        <f t="shared" si="0"/>
        <v>8.684641399680856E-3</v>
      </c>
      <c r="K29" s="215">
        <f t="shared" si="6"/>
        <v>7.5859693410335076E-3</v>
      </c>
      <c r="L29" s="52">
        <f t="shared" si="7"/>
        <v>-0.10781578699268062</v>
      </c>
      <c r="N29" s="40">
        <f t="shared" si="1"/>
        <v>3.9391328881942975</v>
      </c>
      <c r="O29" s="143">
        <f t="shared" si="2"/>
        <v>3.8028018906094814</v>
      </c>
      <c r="P29" s="52">
        <f t="shared" si="8"/>
        <v>-3.4609392842116178E-2</v>
      </c>
      <c r="Q29" s="2"/>
    </row>
    <row r="30" spans="1:17" ht="20.100000000000001" customHeight="1" x14ac:dyDescent="0.25">
      <c r="A30" s="8" t="s">
        <v>186</v>
      </c>
      <c r="B30" s="19">
        <v>11340.02000000001</v>
      </c>
      <c r="C30" s="140">
        <v>12035.140000000007</v>
      </c>
      <c r="D30" s="214">
        <f t="shared" si="3"/>
        <v>6.0369796398908647E-3</v>
      </c>
      <c r="E30" s="215">
        <f t="shared" si="4"/>
        <v>5.825764735634573E-3</v>
      </c>
      <c r="F30" s="52">
        <f t="shared" si="5"/>
        <v>6.12979518554638E-2</v>
      </c>
      <c r="H30" s="19">
        <v>3747.9610000000011</v>
      </c>
      <c r="I30" s="140">
        <v>4048.3870000000011</v>
      </c>
      <c r="J30" s="214">
        <f t="shared" si="0"/>
        <v>7.0222535807870383E-3</v>
      </c>
      <c r="K30" s="215">
        <f t="shared" si="6"/>
        <v>7.4262253713394746E-3</v>
      </c>
      <c r="L30" s="52">
        <f t="shared" si="7"/>
        <v>8.0157184132919168E-2</v>
      </c>
      <c r="N30" s="40">
        <f t="shared" si="1"/>
        <v>3.3050744178581675</v>
      </c>
      <c r="O30" s="143">
        <f t="shared" si="2"/>
        <v>3.3638054895913121</v>
      </c>
      <c r="P30" s="52">
        <f t="shared" si="8"/>
        <v>1.7769969540112479E-2</v>
      </c>
      <c r="Q30" s="2"/>
    </row>
    <row r="31" spans="1:17" ht="20.100000000000001" customHeight="1" x14ac:dyDescent="0.25">
      <c r="A31" s="8" t="s">
        <v>187</v>
      </c>
      <c r="B31" s="19">
        <v>6777.3299999999972</v>
      </c>
      <c r="C31" s="140">
        <v>7688.3199999999988</v>
      </c>
      <c r="D31" s="214">
        <f t="shared" si="3"/>
        <v>3.6079833389025331E-3</v>
      </c>
      <c r="E31" s="215">
        <f t="shared" si="4"/>
        <v>3.7216304531791046E-3</v>
      </c>
      <c r="F31" s="52">
        <f t="shared" si="5"/>
        <v>0.13441724100788982</v>
      </c>
      <c r="H31" s="19">
        <v>2289.920000000001</v>
      </c>
      <c r="I31" s="140">
        <v>3284.8799999999987</v>
      </c>
      <c r="J31" s="214">
        <f t="shared" si="0"/>
        <v>4.2904392334167443E-3</v>
      </c>
      <c r="K31" s="215">
        <f t="shared" si="6"/>
        <v>6.0256737307489618E-3</v>
      </c>
      <c r="L31" s="52">
        <f t="shared" si="7"/>
        <v>0.4344955282280592</v>
      </c>
      <c r="N31" s="40">
        <f t="shared" si="1"/>
        <v>3.3787937137486326</v>
      </c>
      <c r="O31" s="143">
        <f t="shared" si="2"/>
        <v>4.2725588945309241</v>
      </c>
      <c r="P31" s="52">
        <f t="shared" si="8"/>
        <v>0.26452197337335986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176938.65999999992</v>
      </c>
      <c r="C32" s="140">
        <f>C33-SUM(C7:C31)</f>
        <v>176803.96999999974</v>
      </c>
      <c r="D32" s="214">
        <f t="shared" si="3"/>
        <v>9.4195167903546095E-2</v>
      </c>
      <c r="E32" s="215">
        <f t="shared" si="4"/>
        <v>8.5584241940367192E-2</v>
      </c>
      <c r="F32" s="52">
        <f t="shared" si="5"/>
        <v>-7.6122425704013474E-4</v>
      </c>
      <c r="H32" s="19">
        <f>H33-SUM(H7:H31)</f>
        <v>44887.328999999852</v>
      </c>
      <c r="I32" s="140">
        <f>I33-SUM(I7:I31)</f>
        <v>46450.101999999955</v>
      </c>
      <c r="J32" s="214">
        <f t="shared" si="0"/>
        <v>8.4101784090660159E-2</v>
      </c>
      <c r="K32" s="215">
        <f t="shared" si="6"/>
        <v>8.5206509647843959E-2</v>
      </c>
      <c r="L32" s="52">
        <f t="shared" si="7"/>
        <v>3.4815459837231749E-2</v>
      </c>
      <c r="N32" s="40">
        <f t="shared" si="1"/>
        <v>2.5368864554529731</v>
      </c>
      <c r="O32" s="143">
        <f t="shared" si="2"/>
        <v>2.6272092193404943</v>
      </c>
      <c r="P32" s="52">
        <f t="shared" si="8"/>
        <v>3.5603786560243864E-2</v>
      </c>
      <c r="Q32" s="2"/>
    </row>
    <row r="33" spans="1:17" ht="26.25" customHeight="1" thickBot="1" x14ac:dyDescent="0.3">
      <c r="A33" s="35" t="s">
        <v>18</v>
      </c>
      <c r="B33" s="36">
        <v>1878426.08</v>
      </c>
      <c r="C33" s="148">
        <v>2065847.2399999991</v>
      </c>
      <c r="D33" s="251">
        <f>SUM(D7:D32)</f>
        <v>1.0000000000000002</v>
      </c>
      <c r="E33" s="252">
        <f>SUM(E7:E32)</f>
        <v>1.0000000000000004</v>
      </c>
      <c r="F33" s="57">
        <f t="shared" si="5"/>
        <v>9.9775637697704339E-2</v>
      </c>
      <c r="G33" s="56"/>
      <c r="H33" s="36">
        <v>533726.23999999987</v>
      </c>
      <c r="I33" s="148">
        <v>545147.33899999992</v>
      </c>
      <c r="J33" s="251">
        <f>SUM(J7:J32)</f>
        <v>0.99999999999999989</v>
      </c>
      <c r="K33" s="252">
        <f>SUM(K7:K32)</f>
        <v>0.99999999999999967</v>
      </c>
      <c r="L33" s="57">
        <f t="shared" si="7"/>
        <v>2.1398796131889726E-2</v>
      </c>
      <c r="M33" s="56"/>
      <c r="N33" s="37">
        <f t="shared" si="1"/>
        <v>2.841348114161617</v>
      </c>
      <c r="O33" s="150">
        <f t="shared" si="2"/>
        <v>2.6388560027313543</v>
      </c>
      <c r="P33" s="57">
        <f t="shared" si="8"/>
        <v>-7.1266210015245204E-2</v>
      </c>
      <c r="Q33" s="2"/>
    </row>
    <row r="35" spans="1:17" ht="15.75" thickBot="1" x14ac:dyDescent="0.3">
      <c r="L35" s="10"/>
    </row>
    <row r="36" spans="1:17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55"/>
      <c r="L36" s="130" t="s">
        <v>0</v>
      </c>
      <c r="N36" s="354" t="s">
        <v>22</v>
      </c>
      <c r="O36" s="355"/>
      <c r="P36" s="130" t="s">
        <v>0</v>
      </c>
    </row>
    <row r="37" spans="1:17" x14ac:dyDescent="0.25">
      <c r="A37" s="369"/>
      <c r="B37" s="363" t="str">
        <f>B5</f>
        <v>jan-jul</v>
      </c>
      <c r="C37" s="357"/>
      <c r="D37" s="363" t="str">
        <f>B37</f>
        <v>jan-jul</v>
      </c>
      <c r="E37" s="357"/>
      <c r="F37" s="131" t="str">
        <f>F5</f>
        <v>2024 / 2023</v>
      </c>
      <c r="H37" s="352" t="str">
        <f>B37</f>
        <v>jan-jul</v>
      </c>
      <c r="I37" s="357"/>
      <c r="J37" s="363" t="str">
        <f>H37</f>
        <v>jan-jul</v>
      </c>
      <c r="K37" s="357"/>
      <c r="L37" s="131" t="str">
        <f>F37</f>
        <v>2024 / 2023</v>
      </c>
      <c r="N37" s="352" t="str">
        <f>B37</f>
        <v>jan-jul</v>
      </c>
      <c r="O37" s="353"/>
      <c r="P37" s="131" t="str">
        <f>L37</f>
        <v>2024 / 2023</v>
      </c>
    </row>
    <row r="38" spans="1:17" ht="19.5" customHeight="1" thickBot="1" x14ac:dyDescent="0.3">
      <c r="A38" s="370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163</v>
      </c>
      <c r="B39" s="19">
        <v>207534.71000000002</v>
      </c>
      <c r="C39" s="147">
        <v>202424.6</v>
      </c>
      <c r="D39" s="247">
        <f t="shared" ref="D39:D61" si="9">B39/$B$62</f>
        <v>0.24894929778530483</v>
      </c>
      <c r="E39" s="246">
        <f t="shared" ref="E39:E61" si="10">C39/$C$62</f>
        <v>0.2077724275010335</v>
      </c>
      <c r="F39" s="52">
        <f>(C39-B39)/B39</f>
        <v>-2.4622917294172212E-2</v>
      </c>
      <c r="H39" s="39">
        <v>60176.866999999977</v>
      </c>
      <c r="I39" s="147">
        <v>61938.707999999955</v>
      </c>
      <c r="J39" s="250">
        <f t="shared" ref="J39:J62" si="11">H39/$H$62</f>
        <v>0.26385726597439441</v>
      </c>
      <c r="K39" s="246">
        <f t="shared" ref="K39:K62" si="12">I39/$I$62</f>
        <v>0.25821177901329767</v>
      </c>
      <c r="L39" s="52">
        <f>(I39-H39)/H39</f>
        <v>2.9277712314268192E-2</v>
      </c>
      <c r="N39" s="40">
        <f t="shared" ref="N39:N62" si="13">(H39/B39)*10</f>
        <v>2.8996049383739213</v>
      </c>
      <c r="O39" s="149">
        <f t="shared" ref="O39:O62" si="14">(I39/C39)*10</f>
        <v>3.059840948185149</v>
      </c>
      <c r="P39" s="52">
        <f>(O39-N39)/N39</f>
        <v>5.5261324634481732E-2</v>
      </c>
    </row>
    <row r="40" spans="1:17" ht="20.100000000000001" customHeight="1" x14ac:dyDescent="0.25">
      <c r="A40" s="38" t="s">
        <v>167</v>
      </c>
      <c r="B40" s="19">
        <v>131478.18000000011</v>
      </c>
      <c r="C40" s="140">
        <v>137140.44999999984</v>
      </c>
      <c r="D40" s="247">
        <f t="shared" si="9"/>
        <v>0.15771530740611983</v>
      </c>
      <c r="E40" s="215">
        <f t="shared" si="10"/>
        <v>0.14076354457454318</v>
      </c>
      <c r="F40" s="52">
        <f t="shared" ref="F40:F62" si="15">(C40-B40)/B40</f>
        <v>4.306623349973146E-2</v>
      </c>
      <c r="H40" s="19">
        <v>28926.326000000015</v>
      </c>
      <c r="I40" s="140">
        <v>29996.491999999995</v>
      </c>
      <c r="J40" s="247">
        <f t="shared" si="11"/>
        <v>0.12683314492002462</v>
      </c>
      <c r="K40" s="215">
        <f t="shared" si="12"/>
        <v>0.12505019580773555</v>
      </c>
      <c r="L40" s="52">
        <f t="shared" ref="L40:L62" si="16">(I40-H40)/H40</f>
        <v>3.6996264233486779E-2</v>
      </c>
      <c r="N40" s="40">
        <f t="shared" si="13"/>
        <v>2.2000856720103665</v>
      </c>
      <c r="O40" s="143">
        <f t="shared" si="14"/>
        <v>2.1872825996997989</v>
      </c>
      <c r="P40" s="52">
        <f t="shared" ref="P40:P62" si="17">(O40-N40)/N40</f>
        <v>-5.8193517068217725E-3</v>
      </c>
    </row>
    <row r="41" spans="1:17" ht="20.100000000000001" customHeight="1" x14ac:dyDescent="0.25">
      <c r="A41" s="38" t="s">
        <v>169</v>
      </c>
      <c r="B41" s="19">
        <v>80108.439999999959</v>
      </c>
      <c r="C41" s="140">
        <v>73852.35000000002</v>
      </c>
      <c r="D41" s="247">
        <f t="shared" si="9"/>
        <v>9.6094479254464044E-2</v>
      </c>
      <c r="E41" s="215">
        <f t="shared" si="10"/>
        <v>7.5803445016840623E-2</v>
      </c>
      <c r="F41" s="52">
        <f t="shared" si="15"/>
        <v>-7.8095266865762722E-2</v>
      </c>
      <c r="H41" s="19">
        <v>25674.681000000011</v>
      </c>
      <c r="I41" s="140">
        <v>25816.09999999998</v>
      </c>
      <c r="J41" s="247">
        <f t="shared" si="11"/>
        <v>0.11257567020604008</v>
      </c>
      <c r="K41" s="215">
        <f t="shared" si="12"/>
        <v>0.10762286336655899</v>
      </c>
      <c r="L41" s="52">
        <f t="shared" si="16"/>
        <v>5.5081112789665777E-3</v>
      </c>
      <c r="N41" s="40">
        <f t="shared" si="13"/>
        <v>3.2049907600247893</v>
      </c>
      <c r="O41" s="143">
        <f t="shared" si="14"/>
        <v>3.4956369025494749</v>
      </c>
      <c r="P41" s="52">
        <f t="shared" si="17"/>
        <v>9.0685485321785303E-2</v>
      </c>
    </row>
    <row r="42" spans="1:17" ht="20.100000000000001" customHeight="1" x14ac:dyDescent="0.25">
      <c r="A42" s="38" t="s">
        <v>170</v>
      </c>
      <c r="B42" s="19">
        <v>61126.810000000027</v>
      </c>
      <c r="C42" s="140">
        <v>62108.579999999965</v>
      </c>
      <c r="D42" s="247">
        <f t="shared" si="9"/>
        <v>7.3324970195856654E-2</v>
      </c>
      <c r="E42" s="215">
        <f t="shared" si="10"/>
        <v>6.3749417982014694E-2</v>
      </c>
      <c r="F42" s="52">
        <f t="shared" si="15"/>
        <v>1.6061201296124206E-2</v>
      </c>
      <c r="H42" s="19">
        <v>22128.997999999992</v>
      </c>
      <c r="I42" s="140">
        <v>22988.850000000002</v>
      </c>
      <c r="J42" s="247">
        <f t="shared" si="11"/>
        <v>9.7028928259639075E-2</v>
      </c>
      <c r="K42" s="215">
        <f t="shared" si="12"/>
        <v>9.5836546283300794E-2</v>
      </c>
      <c r="L42" s="52">
        <f t="shared" si="16"/>
        <v>3.8856345867987793E-2</v>
      </c>
      <c r="N42" s="40">
        <f t="shared" si="13"/>
        <v>3.6201787726203909</v>
      </c>
      <c r="O42" s="143">
        <f t="shared" si="14"/>
        <v>3.701396811841458</v>
      </c>
      <c r="P42" s="52">
        <f t="shared" si="17"/>
        <v>2.2434814500135607E-2</v>
      </c>
    </row>
    <row r="43" spans="1:17" ht="20.100000000000001" customHeight="1" x14ac:dyDescent="0.25">
      <c r="A43" s="38" t="s">
        <v>172</v>
      </c>
      <c r="B43" s="19">
        <v>91144.03</v>
      </c>
      <c r="C43" s="140">
        <v>90433.030000000042</v>
      </c>
      <c r="D43" s="247">
        <f t="shared" si="9"/>
        <v>0.10933227634944899</v>
      </c>
      <c r="E43" s="215">
        <f t="shared" si="10"/>
        <v>9.2822167707747955E-2</v>
      </c>
      <c r="F43" s="52">
        <f t="shared" si="15"/>
        <v>-7.8008400550201298E-3</v>
      </c>
      <c r="H43" s="19">
        <v>20800.565999999995</v>
      </c>
      <c r="I43" s="140">
        <v>20927.813000000013</v>
      </c>
      <c r="J43" s="247">
        <f t="shared" si="11"/>
        <v>9.1204157828288834E-2</v>
      </c>
      <c r="K43" s="215">
        <f t="shared" si="12"/>
        <v>8.7244438898977775E-2</v>
      </c>
      <c r="L43" s="52">
        <f t="shared" si="16"/>
        <v>6.1174777647885932E-3</v>
      </c>
      <c r="N43" s="40">
        <f t="shared" si="13"/>
        <v>2.2821643940914171</v>
      </c>
      <c r="O43" s="143">
        <f t="shared" si="14"/>
        <v>2.3141780165941581</v>
      </c>
      <c r="P43" s="52">
        <f t="shared" si="17"/>
        <v>1.4027746022865434E-2</v>
      </c>
    </row>
    <row r="44" spans="1:17" ht="20.100000000000001" customHeight="1" x14ac:dyDescent="0.25">
      <c r="A44" s="38" t="s">
        <v>175</v>
      </c>
      <c r="B44" s="19">
        <v>58505.950000000012</v>
      </c>
      <c r="C44" s="140">
        <v>196223.4800000001</v>
      </c>
      <c r="D44" s="247">
        <f t="shared" si="9"/>
        <v>7.0181104494579039E-2</v>
      </c>
      <c r="E44" s="215">
        <f t="shared" si="10"/>
        <v>0.20140748096970684</v>
      </c>
      <c r="F44" s="52">
        <f t="shared" si="15"/>
        <v>2.3539063975544376</v>
      </c>
      <c r="H44" s="19">
        <v>12365.489</v>
      </c>
      <c r="I44" s="140">
        <v>17716.127</v>
      </c>
      <c r="J44" s="247">
        <f t="shared" si="11"/>
        <v>5.4218909734474033E-2</v>
      </c>
      <c r="K44" s="215">
        <f t="shared" si="12"/>
        <v>7.3855474510309771E-2</v>
      </c>
      <c r="L44" s="52">
        <f t="shared" si="16"/>
        <v>0.43270735188879317</v>
      </c>
      <c r="N44" s="40">
        <f t="shared" si="13"/>
        <v>2.1135438361397427</v>
      </c>
      <c r="O44" s="143">
        <f t="shared" si="14"/>
        <v>0.90285459212118713</v>
      </c>
      <c r="P44" s="52">
        <f t="shared" si="17"/>
        <v>-0.57282428843766242</v>
      </c>
    </row>
    <row r="45" spans="1:17" ht="20.100000000000001" customHeight="1" x14ac:dyDescent="0.25">
      <c r="A45" s="38" t="s">
        <v>176</v>
      </c>
      <c r="B45" s="19">
        <v>60662.429999999993</v>
      </c>
      <c r="C45" s="140">
        <v>57160.670000000006</v>
      </c>
      <c r="D45" s="247">
        <f t="shared" si="9"/>
        <v>7.2767920847795556E-2</v>
      </c>
      <c r="E45" s="215">
        <f t="shared" si="10"/>
        <v>5.8670789832290647E-2</v>
      </c>
      <c r="F45" s="52">
        <f t="shared" si="15"/>
        <v>-5.7725349940646757E-2</v>
      </c>
      <c r="H45" s="19">
        <v>14932.865</v>
      </c>
      <c r="I45" s="140">
        <v>14487.413999999997</v>
      </c>
      <c r="J45" s="247">
        <f t="shared" si="11"/>
        <v>6.5476072924579576E-2</v>
      </c>
      <c r="K45" s="215">
        <f t="shared" si="12"/>
        <v>6.039552749860648E-2</v>
      </c>
      <c r="L45" s="52">
        <f t="shared" si="16"/>
        <v>-2.9830243560093977E-2</v>
      </c>
      <c r="N45" s="40">
        <f t="shared" si="13"/>
        <v>2.461633172294615</v>
      </c>
      <c r="O45" s="143">
        <f t="shared" si="14"/>
        <v>2.5345073806867546</v>
      </c>
      <c r="P45" s="52">
        <f t="shared" si="17"/>
        <v>2.9604008108247034E-2</v>
      </c>
    </row>
    <row r="46" spans="1:17" ht="20.100000000000001" customHeight="1" x14ac:dyDescent="0.25">
      <c r="A46" s="38" t="s">
        <v>177</v>
      </c>
      <c r="B46" s="19">
        <v>27024.03000000001</v>
      </c>
      <c r="C46" s="140">
        <v>33636.530000000021</v>
      </c>
      <c r="D46" s="247">
        <f t="shared" si="9"/>
        <v>3.2416810141440981E-2</v>
      </c>
      <c r="E46" s="215">
        <f t="shared" si="10"/>
        <v>3.4525168832302708E-2</v>
      </c>
      <c r="F46" s="52">
        <f t="shared" si="15"/>
        <v>0.24468963363347393</v>
      </c>
      <c r="H46" s="19">
        <v>9649.0510000000013</v>
      </c>
      <c r="I46" s="140">
        <v>11445.744000000006</v>
      </c>
      <c r="J46" s="247">
        <f t="shared" si="11"/>
        <v>4.2308154994302009E-2</v>
      </c>
      <c r="K46" s="215">
        <f t="shared" si="12"/>
        <v>4.7715330458148748E-2</v>
      </c>
      <c r="L46" s="52">
        <f t="shared" si="16"/>
        <v>0.18620411478807652</v>
      </c>
      <c r="N46" s="40">
        <f t="shared" si="13"/>
        <v>3.5705448077137265</v>
      </c>
      <c r="O46" s="143">
        <f t="shared" si="14"/>
        <v>3.4027719268307397</v>
      </c>
      <c r="P46" s="52">
        <f t="shared" si="17"/>
        <v>-4.6988034016695143E-2</v>
      </c>
    </row>
    <row r="47" spans="1:17" ht="20.100000000000001" customHeight="1" x14ac:dyDescent="0.25">
      <c r="A47" s="38" t="s">
        <v>178</v>
      </c>
      <c r="B47" s="19">
        <v>27950.359999999993</v>
      </c>
      <c r="C47" s="140">
        <v>33949.94</v>
      </c>
      <c r="D47" s="247">
        <f t="shared" si="9"/>
        <v>3.3527993918927926E-2</v>
      </c>
      <c r="E47" s="215">
        <f t="shared" si="10"/>
        <v>3.4846858767730984E-2</v>
      </c>
      <c r="F47" s="52">
        <f t="shared" si="15"/>
        <v>0.21465126030577103</v>
      </c>
      <c r="H47" s="19">
        <v>6515.2070000000012</v>
      </c>
      <c r="I47" s="140">
        <v>7629.060999999997</v>
      </c>
      <c r="J47" s="247">
        <f t="shared" si="11"/>
        <v>2.8567201849794492E-2</v>
      </c>
      <c r="K47" s="215">
        <f t="shared" si="12"/>
        <v>3.1804238038206555E-2</v>
      </c>
      <c r="L47" s="52">
        <f t="shared" si="16"/>
        <v>0.17096218124765575</v>
      </c>
      <c r="N47" s="40">
        <f t="shared" si="13"/>
        <v>2.3309921589560929</v>
      </c>
      <c r="O47" s="143">
        <f t="shared" si="14"/>
        <v>2.2471500686010035</v>
      </c>
      <c r="P47" s="52">
        <f t="shared" si="17"/>
        <v>-3.5968413721578996E-2</v>
      </c>
    </row>
    <row r="48" spans="1:17" ht="20.100000000000001" customHeight="1" x14ac:dyDescent="0.25">
      <c r="A48" s="38" t="s">
        <v>181</v>
      </c>
      <c r="B48" s="19">
        <v>25506.940000000024</v>
      </c>
      <c r="C48" s="140">
        <v>27136.180000000011</v>
      </c>
      <c r="D48" s="247">
        <f t="shared" si="9"/>
        <v>3.0596977255765594E-2</v>
      </c>
      <c r="E48" s="215">
        <f t="shared" si="10"/>
        <v>2.7853086985005764E-2</v>
      </c>
      <c r="F48" s="52">
        <f t="shared" si="15"/>
        <v>6.3874380854778562E-2</v>
      </c>
      <c r="H48" s="19">
        <v>6541.6849999999986</v>
      </c>
      <c r="I48" s="140">
        <v>6894.894000000003</v>
      </c>
      <c r="J48" s="247">
        <f t="shared" si="11"/>
        <v>2.868329982957914E-2</v>
      </c>
      <c r="K48" s="215">
        <f t="shared" si="12"/>
        <v>2.8743622580053078E-2</v>
      </c>
      <c r="L48" s="52">
        <f t="shared" si="16"/>
        <v>5.399358116448659E-2</v>
      </c>
      <c r="N48" s="40">
        <f t="shared" si="13"/>
        <v>2.564668674486235</v>
      </c>
      <c r="O48" s="143">
        <f t="shared" si="14"/>
        <v>2.5408491541550799</v>
      </c>
      <c r="P48" s="52">
        <f t="shared" si="17"/>
        <v>-9.2875623928017573E-3</v>
      </c>
    </row>
    <row r="49" spans="1:16" ht="20.100000000000001" customHeight="1" x14ac:dyDescent="0.25">
      <c r="A49" s="38" t="s">
        <v>182</v>
      </c>
      <c r="B49" s="19">
        <v>14266.080000000002</v>
      </c>
      <c r="C49" s="140">
        <v>16729.019999999993</v>
      </c>
      <c r="D49" s="247">
        <f t="shared" si="9"/>
        <v>1.7112947507185578E-2</v>
      </c>
      <c r="E49" s="215">
        <f t="shared" si="10"/>
        <v>1.7170981664843789E-2</v>
      </c>
      <c r="F49" s="52">
        <f t="shared" si="15"/>
        <v>0.1726430806500448</v>
      </c>
      <c r="H49" s="19">
        <v>5084.2709999999988</v>
      </c>
      <c r="I49" s="140">
        <v>5790.1710000000003</v>
      </c>
      <c r="J49" s="247">
        <f t="shared" si="11"/>
        <v>2.2292982543157331E-2</v>
      </c>
      <c r="K49" s="215">
        <f t="shared" si="12"/>
        <v>2.4138223139901563E-2</v>
      </c>
      <c r="L49" s="52">
        <f t="shared" si="16"/>
        <v>0.13883996348739114</v>
      </c>
      <c r="N49" s="40">
        <f t="shared" si="13"/>
        <v>3.563887907540122</v>
      </c>
      <c r="O49" s="143">
        <f t="shared" si="14"/>
        <v>3.4611537316591185</v>
      </c>
      <c r="P49" s="52">
        <f t="shared" si="17"/>
        <v>-2.882643297047828E-2</v>
      </c>
    </row>
    <row r="50" spans="1:16" ht="20.100000000000001" customHeight="1" x14ac:dyDescent="0.25">
      <c r="A50" s="38" t="s">
        <v>186</v>
      </c>
      <c r="B50" s="19">
        <v>11340.02000000001</v>
      </c>
      <c r="C50" s="140">
        <v>12035.140000000007</v>
      </c>
      <c r="D50" s="247">
        <f t="shared" si="9"/>
        <v>1.3602977621773796E-2</v>
      </c>
      <c r="E50" s="215">
        <f t="shared" si="10"/>
        <v>1.2353094698543506E-2</v>
      </c>
      <c r="F50" s="52">
        <f t="shared" si="15"/>
        <v>6.12979518554638E-2</v>
      </c>
      <c r="H50" s="19">
        <v>3747.9610000000011</v>
      </c>
      <c r="I50" s="140">
        <v>4048.3870000000011</v>
      </c>
      <c r="J50" s="247">
        <f t="shared" si="11"/>
        <v>1.6433669476987857E-2</v>
      </c>
      <c r="K50" s="215">
        <f t="shared" si="12"/>
        <v>1.6877026388802108E-2</v>
      </c>
      <c r="L50" s="52">
        <f t="shared" si="16"/>
        <v>8.0157184132919168E-2</v>
      </c>
      <c r="N50" s="40">
        <f t="shared" si="13"/>
        <v>3.3050744178581675</v>
      </c>
      <c r="O50" s="143">
        <f t="shared" si="14"/>
        <v>3.3638054895913121</v>
      </c>
      <c r="P50" s="52">
        <f t="shared" si="17"/>
        <v>1.7769969540112479E-2</v>
      </c>
    </row>
    <row r="51" spans="1:16" ht="20.100000000000001" customHeight="1" x14ac:dyDescent="0.25">
      <c r="A51" s="38" t="s">
        <v>188</v>
      </c>
      <c r="B51" s="19">
        <v>12906.559999999998</v>
      </c>
      <c r="C51" s="140">
        <v>8686.9200000000019</v>
      </c>
      <c r="D51" s="247">
        <f t="shared" si="9"/>
        <v>1.5482128501896878E-2</v>
      </c>
      <c r="E51" s="215">
        <f t="shared" si="10"/>
        <v>8.9164185376050063E-3</v>
      </c>
      <c r="F51" s="52">
        <f t="shared" si="15"/>
        <v>-0.32693761931916765</v>
      </c>
      <c r="H51" s="19">
        <v>3200.2049999999999</v>
      </c>
      <c r="I51" s="140">
        <v>2147.7389999999996</v>
      </c>
      <c r="J51" s="247">
        <f t="shared" si="11"/>
        <v>1.4031925953499492E-2</v>
      </c>
      <c r="K51" s="215">
        <f t="shared" si="12"/>
        <v>8.9535530519338768E-3</v>
      </c>
      <c r="L51" s="52">
        <f t="shared" si="16"/>
        <v>-0.32887455647372604</v>
      </c>
      <c r="N51" s="40">
        <f t="shared" si="13"/>
        <v>2.4795181675055171</v>
      </c>
      <c r="O51" s="143">
        <f t="shared" si="14"/>
        <v>2.4723826166236123</v>
      </c>
      <c r="P51" s="52">
        <f t="shared" si="17"/>
        <v>-2.8777973783041442E-3</v>
      </c>
    </row>
    <row r="52" spans="1:16" ht="20.100000000000001" customHeight="1" x14ac:dyDescent="0.25">
      <c r="A52" s="38" t="s">
        <v>189</v>
      </c>
      <c r="B52" s="19">
        <v>4428.68</v>
      </c>
      <c r="C52" s="140">
        <v>6033.0800000000017</v>
      </c>
      <c r="D52" s="247">
        <f t="shared" si="9"/>
        <v>5.3124452103256543E-3</v>
      </c>
      <c r="E52" s="215">
        <f t="shared" si="10"/>
        <v>6.1924671058158718E-3</v>
      </c>
      <c r="F52" s="52">
        <f t="shared" si="15"/>
        <v>0.36227498938735725</v>
      </c>
      <c r="H52" s="19">
        <v>1331.3710000000001</v>
      </c>
      <c r="I52" s="140">
        <v>1912.4740000000004</v>
      </c>
      <c r="J52" s="247">
        <f t="shared" si="11"/>
        <v>5.8376570527939849E-3</v>
      </c>
      <c r="K52" s="215">
        <f t="shared" si="12"/>
        <v>7.972773888933523E-3</v>
      </c>
      <c r="L52" s="52">
        <f t="shared" si="16"/>
        <v>0.43646962416937146</v>
      </c>
      <c r="N52" s="40">
        <f t="shared" ref="N52" si="18">(H52/B52)*10</f>
        <v>3.0062479113415286</v>
      </c>
      <c r="O52" s="143">
        <f t="shared" ref="O52" si="19">(I52/C52)*10</f>
        <v>3.169979512951925</v>
      </c>
      <c r="P52" s="52">
        <f t="shared" ref="P52" si="20">(O52-N52)/N52</f>
        <v>5.4463772263323336E-2</v>
      </c>
    </row>
    <row r="53" spans="1:16" ht="20.100000000000001" customHeight="1" x14ac:dyDescent="0.25">
      <c r="A53" s="38" t="s">
        <v>190</v>
      </c>
      <c r="B53" s="19">
        <v>3155.6300000000006</v>
      </c>
      <c r="C53" s="140">
        <v>2253.14</v>
      </c>
      <c r="D53" s="247">
        <f t="shared" si="9"/>
        <v>3.7853517253583343E-3</v>
      </c>
      <c r="E53" s="215">
        <f t="shared" si="10"/>
        <v>2.3126653939278064E-3</v>
      </c>
      <c r="F53" s="52">
        <f t="shared" si="15"/>
        <v>-0.28599360508044369</v>
      </c>
      <c r="H53" s="19">
        <v>1428.2620000000004</v>
      </c>
      <c r="I53" s="140">
        <v>1106.0900000000001</v>
      </c>
      <c r="J53" s="247">
        <f t="shared" si="11"/>
        <v>6.2624946296243825E-3</v>
      </c>
      <c r="K53" s="215">
        <f t="shared" si="12"/>
        <v>4.611098227118633E-3</v>
      </c>
      <c r="L53" s="52">
        <f t="shared" si="16"/>
        <v>-0.22556925830134819</v>
      </c>
      <c r="N53" s="40">
        <f t="shared" si="13"/>
        <v>4.5260756172301573</v>
      </c>
      <c r="O53" s="143">
        <f t="shared" si="14"/>
        <v>4.9091046273200964</v>
      </c>
      <c r="P53" s="52">
        <f t="shared" si="17"/>
        <v>8.4627178704615447E-2</v>
      </c>
    </row>
    <row r="54" spans="1:16" ht="20.100000000000001" customHeight="1" x14ac:dyDescent="0.25">
      <c r="A54" s="38" t="s">
        <v>191</v>
      </c>
      <c r="B54" s="19">
        <v>4514.92</v>
      </c>
      <c r="C54" s="140">
        <v>3627.5799999999995</v>
      </c>
      <c r="D54" s="247">
        <f t="shared" si="9"/>
        <v>5.4158948329984342E-3</v>
      </c>
      <c r="E54" s="215">
        <f t="shared" si="10"/>
        <v>3.7234165341277639E-3</v>
      </c>
      <c r="F54" s="52">
        <f t="shared" si="15"/>
        <v>-0.19653504381030021</v>
      </c>
      <c r="H54" s="19">
        <v>1299.8269999999998</v>
      </c>
      <c r="I54" s="140">
        <v>1091.4200000000003</v>
      </c>
      <c r="J54" s="247">
        <f t="shared" si="11"/>
        <v>5.6993462032461613E-3</v>
      </c>
      <c r="K54" s="215">
        <f t="shared" si="12"/>
        <v>4.5499415301122146E-3</v>
      </c>
      <c r="L54" s="52">
        <f t="shared" si="16"/>
        <v>-0.16033441373351953</v>
      </c>
      <c r="N54" s="40">
        <f t="shared" ref="N54" si="21">(H54/B54)*10</f>
        <v>2.8789590956207411</v>
      </c>
      <c r="O54" s="143">
        <f t="shared" ref="O54" si="22">(I54/C54)*10</f>
        <v>3.0086724482988672</v>
      </c>
      <c r="P54" s="52">
        <f t="shared" ref="P54" si="23">(O54-N54)/N54</f>
        <v>4.5055642810429758E-2</v>
      </c>
    </row>
    <row r="55" spans="1:16" ht="20.100000000000001" customHeight="1" x14ac:dyDescent="0.25">
      <c r="A55" s="38" t="s">
        <v>192</v>
      </c>
      <c r="B55" s="19">
        <v>3581.6099999999988</v>
      </c>
      <c r="C55" s="140">
        <v>3402.7500000000005</v>
      </c>
      <c r="D55" s="247">
        <f t="shared" si="9"/>
        <v>4.2963381616541408E-3</v>
      </c>
      <c r="E55" s="215">
        <f t="shared" si="10"/>
        <v>3.492646781464021E-3</v>
      </c>
      <c r="F55" s="52">
        <f t="shared" si="15"/>
        <v>-4.9938435508053186E-2</v>
      </c>
      <c r="H55" s="19">
        <v>1082.1960000000001</v>
      </c>
      <c r="I55" s="140">
        <v>978.18200000000013</v>
      </c>
      <c r="J55" s="247">
        <f t="shared" si="11"/>
        <v>4.7451004354950197E-3</v>
      </c>
      <c r="K55" s="215">
        <f t="shared" si="12"/>
        <v>4.0778718603362825E-3</v>
      </c>
      <c r="L55" s="52">
        <f t="shared" si="16"/>
        <v>-9.6113827809380187E-2</v>
      </c>
      <c r="N55" s="40">
        <f t="shared" ref="N55" si="24">(H55/B55)*10</f>
        <v>3.0215350079991969</v>
      </c>
      <c r="O55" s="143">
        <f t="shared" ref="O55" si="25">(I55/C55)*10</f>
        <v>2.8746807729042683</v>
      </c>
      <c r="P55" s="52">
        <f t="shared" ref="P55" si="26">(O55-N55)/N55</f>
        <v>-4.8602526433136631E-2</v>
      </c>
    </row>
    <row r="56" spans="1:16" ht="20.100000000000001" customHeight="1" x14ac:dyDescent="0.25">
      <c r="A56" s="38" t="s">
        <v>193</v>
      </c>
      <c r="B56" s="19">
        <v>3032.52</v>
      </c>
      <c r="C56" s="140">
        <v>2163.08</v>
      </c>
      <c r="D56" s="247">
        <f t="shared" si="9"/>
        <v>3.6376745100609557E-3</v>
      </c>
      <c r="E56" s="215">
        <f t="shared" si="10"/>
        <v>2.2202261112480178E-3</v>
      </c>
      <c r="F56" s="52">
        <f t="shared" si="15"/>
        <v>-0.28670544629549022</v>
      </c>
      <c r="H56" s="19">
        <v>1108.4950000000003</v>
      </c>
      <c r="I56" s="140">
        <v>912.05899999999974</v>
      </c>
      <c r="J56" s="247">
        <f t="shared" si="11"/>
        <v>4.8604135547017846E-3</v>
      </c>
      <c r="K56" s="215">
        <f t="shared" si="12"/>
        <v>3.8022164904551992E-3</v>
      </c>
      <c r="L56" s="52">
        <f t="shared" si="16"/>
        <v>-0.17720964009761031</v>
      </c>
      <c r="N56" s="40">
        <f t="shared" ref="N56" si="27">(H56/B56)*10</f>
        <v>3.6553592391806164</v>
      </c>
      <c r="O56" s="143">
        <f t="shared" ref="O56" si="28">(I56/C56)*10</f>
        <v>4.2164829779758488</v>
      </c>
      <c r="P56" s="52">
        <f t="shared" ref="P56" si="29">(O56-N56)/N56</f>
        <v>0.15350713899217566</v>
      </c>
    </row>
    <row r="57" spans="1:16" ht="20.100000000000001" customHeight="1" x14ac:dyDescent="0.25">
      <c r="A57" s="38" t="s">
        <v>194</v>
      </c>
      <c r="B57" s="19">
        <v>1632.8699999999994</v>
      </c>
      <c r="C57" s="140">
        <v>1179.0500000000002</v>
      </c>
      <c r="D57" s="247">
        <f t="shared" si="9"/>
        <v>1.9587173628675923E-3</v>
      </c>
      <c r="E57" s="215">
        <f t="shared" si="10"/>
        <v>1.210199158823056E-3</v>
      </c>
      <c r="F57" s="52">
        <f t="shared" si="15"/>
        <v>-0.27792782034087182</v>
      </c>
      <c r="H57" s="19">
        <v>521.12399999999991</v>
      </c>
      <c r="I57" s="140">
        <v>496.92099999999994</v>
      </c>
      <c r="J57" s="247">
        <f t="shared" si="11"/>
        <v>2.2849703005249564E-3</v>
      </c>
      <c r="K57" s="215">
        <f t="shared" si="12"/>
        <v>2.0715778482022417E-3</v>
      </c>
      <c r="L57" s="52">
        <f t="shared" ref="L57:L58" si="30">(I57-H57)/H57</f>
        <v>-4.6443840621425952E-2</v>
      </c>
      <c r="N57" s="40">
        <f t="shared" ref="N57:N58" si="31">(H57/B57)*10</f>
        <v>3.1914604346947408</v>
      </c>
      <c r="O57" s="143">
        <f t="shared" ref="O57:O58" si="32">(I57/C57)*10</f>
        <v>4.2145880157754112</v>
      </c>
      <c r="P57" s="52">
        <f t="shared" ref="P57:P58" si="33">(O57-N57)/N57</f>
        <v>0.32058288110299926</v>
      </c>
    </row>
    <row r="58" spans="1:16" ht="20.100000000000001" customHeight="1" x14ac:dyDescent="0.25">
      <c r="A58" s="38" t="s">
        <v>195</v>
      </c>
      <c r="B58" s="19">
        <v>1590.62</v>
      </c>
      <c r="C58" s="140">
        <v>1527.3799999999999</v>
      </c>
      <c r="D58" s="247">
        <f t="shared" si="9"/>
        <v>1.9080361643758843E-3</v>
      </c>
      <c r="E58" s="215">
        <f t="shared" si="10"/>
        <v>1.5677316409000118E-3</v>
      </c>
      <c r="F58" s="52">
        <f t="shared" si="15"/>
        <v>-3.9758081754284504E-2</v>
      </c>
      <c r="H58" s="19">
        <v>475.46500000000003</v>
      </c>
      <c r="I58" s="140">
        <v>363.42</v>
      </c>
      <c r="J58" s="247">
        <f t="shared" si="11"/>
        <v>2.0847694674186925E-3</v>
      </c>
      <c r="K58" s="215">
        <f t="shared" si="12"/>
        <v>1.5150352301344858E-3</v>
      </c>
      <c r="L58" s="52">
        <f t="shared" si="30"/>
        <v>-0.2356535181348785</v>
      </c>
      <c r="N58" s="40">
        <f t="shared" si="31"/>
        <v>2.9891803196237947</v>
      </c>
      <c r="O58" s="143">
        <f t="shared" si="32"/>
        <v>2.3793685919679457</v>
      </c>
      <c r="P58" s="52">
        <f t="shared" si="33"/>
        <v>-0.20400633700565687</v>
      </c>
    </row>
    <row r="59" spans="1:16" ht="20.100000000000001" customHeight="1" x14ac:dyDescent="0.25">
      <c r="A59" s="38" t="s">
        <v>196</v>
      </c>
      <c r="B59" s="19">
        <v>286.5899999999998</v>
      </c>
      <c r="C59" s="140">
        <v>773.65000000000009</v>
      </c>
      <c r="D59" s="247">
        <f t="shared" si="9"/>
        <v>3.43780465697957E-4</v>
      </c>
      <c r="E59" s="215">
        <f t="shared" si="10"/>
        <v>7.9408895231199465E-4</v>
      </c>
      <c r="F59" s="52">
        <f t="shared" si="15"/>
        <v>1.6995010293450596</v>
      </c>
      <c r="H59" s="19">
        <v>122.19300000000003</v>
      </c>
      <c r="I59" s="140">
        <v>272.72499999999997</v>
      </c>
      <c r="J59" s="247">
        <f t="shared" si="11"/>
        <v>5.3577915415917534E-4</v>
      </c>
      <c r="K59" s="215">
        <f t="shared" si="12"/>
        <v>1.1369434349744858E-3</v>
      </c>
      <c r="L59" s="52">
        <f t="shared" si="16"/>
        <v>1.2319199954170852</v>
      </c>
      <c r="N59" s="40">
        <f t="shared" si="13"/>
        <v>4.2636867999581325</v>
      </c>
      <c r="O59" s="143">
        <f t="shared" si="14"/>
        <v>3.5251728817940919</v>
      </c>
      <c r="P59" s="52">
        <f t="shared" si="17"/>
        <v>-0.1732101706371332</v>
      </c>
    </row>
    <row r="60" spans="1:16" ht="20.100000000000001" customHeight="1" x14ac:dyDescent="0.25">
      <c r="A60" s="38" t="s">
        <v>197</v>
      </c>
      <c r="B60" s="19">
        <v>486.25000000000006</v>
      </c>
      <c r="C60" s="140">
        <v>501.58000000000004</v>
      </c>
      <c r="D60" s="247">
        <f t="shared" si="9"/>
        <v>5.8328361577735346E-4</v>
      </c>
      <c r="E60" s="215">
        <f t="shared" si="10"/>
        <v>5.1483117262411974E-4</v>
      </c>
      <c r="F60" s="52">
        <f t="shared" si="15"/>
        <v>3.15269922879177E-2</v>
      </c>
      <c r="H60" s="19">
        <v>269.26999999999992</v>
      </c>
      <c r="I60" s="140">
        <v>267.39500000000004</v>
      </c>
      <c r="J60" s="247">
        <f t="shared" si="11"/>
        <v>1.1806670827333896E-3</v>
      </c>
      <c r="K60" s="215">
        <f t="shared" si="12"/>
        <v>1.1147235852782204E-3</v>
      </c>
      <c r="L60" s="52">
        <f t="shared" si="16"/>
        <v>-6.963271066215645E-3</v>
      </c>
      <c r="N60" s="40">
        <f t="shared" si="13"/>
        <v>5.5376863753213348</v>
      </c>
      <c r="O60" s="143">
        <f t="shared" si="14"/>
        <v>5.3310538697715231</v>
      </c>
      <c r="P60" s="52">
        <f t="shared" si="17"/>
        <v>-3.7313869284954129E-2</v>
      </c>
    </row>
    <row r="61" spans="1:16" ht="20.100000000000001" customHeight="1" thickBot="1" x14ac:dyDescent="0.3">
      <c r="A61" s="8" t="s">
        <v>17</v>
      </c>
      <c r="B61" s="196">
        <f>B62-SUM(B39:B60)</f>
        <v>1378.2499999998836</v>
      </c>
      <c r="C61" s="142">
        <f>C62-SUM(C39:C60)</f>
        <v>1282.9499999999534</v>
      </c>
      <c r="D61" s="247">
        <f t="shared" si="9"/>
        <v>1.6532866703240503E-3</v>
      </c>
      <c r="E61" s="215">
        <f t="shared" si="10"/>
        <v>1.3168440785479693E-3</v>
      </c>
      <c r="F61" s="52">
        <f t="shared" si="15"/>
        <v>-6.914565572279209E-2</v>
      </c>
      <c r="H61" s="19">
        <f>H62-SUM(H39:H60)</f>
        <v>683.60900000002584</v>
      </c>
      <c r="I61" s="140">
        <f>I62-SUM(I39:I60)</f>
        <v>647.42399999994086</v>
      </c>
      <c r="J61" s="247">
        <f t="shared" si="11"/>
        <v>2.9974176245416147E-3</v>
      </c>
      <c r="K61" s="215">
        <f t="shared" si="12"/>
        <v>2.6989988686217043E-3</v>
      </c>
      <c r="L61" s="52">
        <f t="shared" si="16"/>
        <v>-5.2932304870303953E-2</v>
      </c>
      <c r="N61" s="40">
        <f t="shared" si="13"/>
        <v>4.9599782332674298</v>
      </c>
      <c r="O61" s="143">
        <f t="shared" si="14"/>
        <v>5.0463696948436363</v>
      </c>
      <c r="P61" s="52">
        <f t="shared" si="17"/>
        <v>1.7417709819120584E-2</v>
      </c>
    </row>
    <row r="62" spans="1:16" s="1" customFormat="1" ht="26.25" customHeight="1" thickBot="1" x14ac:dyDescent="0.3">
      <c r="A62" s="12" t="s">
        <v>18</v>
      </c>
      <c r="B62" s="17">
        <v>833642.48</v>
      </c>
      <c r="C62" s="145">
        <v>974261.13000000012</v>
      </c>
      <c r="D62" s="253">
        <f>SUM(D39:D61)</f>
        <v>0.99999999999999989</v>
      </c>
      <c r="E62" s="254">
        <f>SUM(E39:E61)</f>
        <v>0.99999999999999989</v>
      </c>
      <c r="F62" s="57">
        <f t="shared" si="15"/>
        <v>0.16867980384109041</v>
      </c>
      <c r="H62" s="17">
        <v>228065.984</v>
      </c>
      <c r="I62" s="145">
        <v>239875.6099999999</v>
      </c>
      <c r="J62" s="253">
        <f t="shared" si="11"/>
        <v>1</v>
      </c>
      <c r="K62" s="254">
        <f t="shared" si="12"/>
        <v>1</v>
      </c>
      <c r="L62" s="57">
        <f t="shared" si="16"/>
        <v>5.1781619480789833E-2</v>
      </c>
      <c r="N62" s="37">
        <f t="shared" si="13"/>
        <v>2.7357769004285863</v>
      </c>
      <c r="O62" s="150">
        <f t="shared" si="14"/>
        <v>2.4621285055270539</v>
      </c>
      <c r="P62" s="57">
        <f t="shared" si="17"/>
        <v>-0.10002584452652655</v>
      </c>
    </row>
    <row r="64" spans="1:16" ht="15.75" thickBot="1" x14ac:dyDescent="0.3"/>
    <row r="65" spans="1:16" x14ac:dyDescent="0.25">
      <c r="A65" s="368" t="s">
        <v>15</v>
      </c>
      <c r="B65" s="362" t="s">
        <v>1</v>
      </c>
      <c r="C65" s="355"/>
      <c r="D65" s="362" t="s">
        <v>104</v>
      </c>
      <c r="E65" s="355"/>
      <c r="F65" s="130" t="s">
        <v>0</v>
      </c>
      <c r="H65" s="371" t="s">
        <v>19</v>
      </c>
      <c r="I65" s="372"/>
      <c r="J65" s="362" t="s">
        <v>104</v>
      </c>
      <c r="K65" s="360"/>
      <c r="L65" s="130" t="s">
        <v>0</v>
      </c>
      <c r="N65" s="354" t="s">
        <v>22</v>
      </c>
      <c r="O65" s="355"/>
      <c r="P65" s="130" t="s">
        <v>0</v>
      </c>
    </row>
    <row r="66" spans="1:16" x14ac:dyDescent="0.25">
      <c r="A66" s="369"/>
      <c r="B66" s="363" t="str">
        <f>B37</f>
        <v>jan-jul</v>
      </c>
      <c r="C66" s="357"/>
      <c r="D66" s="363" t="str">
        <f>B66</f>
        <v>jan-jul</v>
      </c>
      <c r="E66" s="357"/>
      <c r="F66" s="131" t="str">
        <f>F37</f>
        <v>2024 / 2023</v>
      </c>
      <c r="H66" s="352" t="str">
        <f>B66</f>
        <v>jan-jul</v>
      </c>
      <c r="I66" s="357"/>
      <c r="J66" s="363" t="str">
        <f>B66</f>
        <v>jan-jul</v>
      </c>
      <c r="K66" s="353"/>
      <c r="L66" s="131" t="str">
        <f>F66</f>
        <v>2024 / 2023</v>
      </c>
      <c r="N66" s="352" t="str">
        <f>B66</f>
        <v>jan-jul</v>
      </c>
      <c r="O66" s="353"/>
      <c r="P66" s="131" t="str">
        <f>L66</f>
        <v>2024 / 2023</v>
      </c>
    </row>
    <row r="67" spans="1:16" ht="19.5" customHeight="1" thickBot="1" x14ac:dyDescent="0.3">
      <c r="A67" s="370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164</v>
      </c>
      <c r="B68" s="39">
        <v>145568.67000000007</v>
      </c>
      <c r="C68" s="147">
        <v>144714.58999999997</v>
      </c>
      <c r="D68" s="247">
        <f>B68/$B$96</f>
        <v>0.1393290151185376</v>
      </c>
      <c r="E68" s="246">
        <f>C68/$C$96</f>
        <v>0.1325727660642366</v>
      </c>
      <c r="F68" s="61">
        <f>(C68-B68)/B68</f>
        <v>-5.8671965609090413E-3</v>
      </c>
      <c r="H68" s="19">
        <v>60871.034000000029</v>
      </c>
      <c r="I68" s="147">
        <v>60825.050000000061</v>
      </c>
      <c r="J68" s="245">
        <f>H68/$H$96</f>
        <v>0.19914605450045827</v>
      </c>
      <c r="K68" s="246">
        <f>I68/$I$96</f>
        <v>0.19924887967598229</v>
      </c>
      <c r="L68" s="58">
        <f>(I68-H68)/H68</f>
        <v>-7.5543319996778128E-4</v>
      </c>
      <c r="N68" s="41">
        <f t="shared" ref="N68:N96" si="34">(H68/B68)*10</f>
        <v>4.1816026759054674</v>
      </c>
      <c r="O68" s="149">
        <f t="shared" ref="O68:O96" si="35">(I68/C68)*10</f>
        <v>4.2031041928806259</v>
      </c>
      <c r="P68" s="61">
        <f>(O68-N68)/N68</f>
        <v>5.1419320871997007E-3</v>
      </c>
    </row>
    <row r="69" spans="1:16" ht="20.100000000000001" customHeight="1" x14ac:dyDescent="0.25">
      <c r="A69" t="s">
        <v>165</v>
      </c>
      <c r="B69" s="19">
        <v>140295.85999999996</v>
      </c>
      <c r="C69" s="140">
        <v>163229.16</v>
      </c>
      <c r="D69" s="247">
        <f t="shared" ref="D69:D95" si="36">B69/$B$96</f>
        <v>0.13428221882502753</v>
      </c>
      <c r="E69" s="215">
        <f t="shared" ref="E69:E95" si="37">C69/$C$96</f>
        <v>0.14953392911897723</v>
      </c>
      <c r="F69" s="52">
        <f t="shared" ref="F69:F96" si="38">(C69-B69)/B69</f>
        <v>0.16346383991658808</v>
      </c>
      <c r="H69" s="19">
        <v>43728.889999999992</v>
      </c>
      <c r="I69" s="140">
        <v>50022.94299999997</v>
      </c>
      <c r="J69" s="214">
        <f t="shared" ref="J69:J96" si="39">H69/$H$96</f>
        <v>0.14306370927072701</v>
      </c>
      <c r="K69" s="215">
        <f t="shared" ref="K69:K96" si="40">I69/$I$96</f>
        <v>0.16386366062741428</v>
      </c>
      <c r="L69" s="59">
        <f t="shared" ref="L69:L96" si="41">(I69-H69)/H69</f>
        <v>0.14393351855032174</v>
      </c>
      <c r="N69" s="40">
        <f t="shared" si="34"/>
        <v>3.1169052315585084</v>
      </c>
      <c r="O69" s="143">
        <f t="shared" si="35"/>
        <v>3.0645837422676174</v>
      </c>
      <c r="P69" s="52">
        <f t="shared" ref="P69:P96" si="42">(O69-N69)/N69</f>
        <v>-1.6786358712847133E-2</v>
      </c>
    </row>
    <row r="70" spans="1:16" ht="20.100000000000001" customHeight="1" x14ac:dyDescent="0.25">
      <c r="A70" s="38" t="s">
        <v>166</v>
      </c>
      <c r="B70" s="19">
        <v>145906.91</v>
      </c>
      <c r="C70" s="140">
        <v>115871.13999999991</v>
      </c>
      <c r="D70" s="247">
        <f t="shared" si="36"/>
        <v>0.13965275680054709</v>
      </c>
      <c r="E70" s="215">
        <f t="shared" si="37"/>
        <v>0.10614933530072124</v>
      </c>
      <c r="F70" s="52">
        <f t="shared" si="38"/>
        <v>-0.20585570621706739</v>
      </c>
      <c r="H70" s="19">
        <v>56313.976000000002</v>
      </c>
      <c r="I70" s="140">
        <v>38250.073000000004</v>
      </c>
      <c r="J70" s="214">
        <f t="shared" si="39"/>
        <v>0.18423715512428285</v>
      </c>
      <c r="K70" s="215">
        <f t="shared" si="40"/>
        <v>0.1252984451763629</v>
      </c>
      <c r="L70" s="59">
        <f t="shared" si="41"/>
        <v>-0.32077122382550288</v>
      </c>
      <c r="N70" s="40">
        <f t="shared" si="34"/>
        <v>3.8595825242272626</v>
      </c>
      <c r="O70" s="143">
        <f t="shared" si="35"/>
        <v>3.3010871386956264</v>
      </c>
      <c r="P70" s="52">
        <f t="shared" si="42"/>
        <v>-0.14470357403316672</v>
      </c>
    </row>
    <row r="71" spans="1:16" ht="20.100000000000001" customHeight="1" x14ac:dyDescent="0.25">
      <c r="A71" s="38" t="s">
        <v>168</v>
      </c>
      <c r="B71" s="19">
        <v>71933.289999999979</v>
      </c>
      <c r="C71" s="140">
        <v>71997.309999999983</v>
      </c>
      <c r="D71" s="247">
        <f t="shared" si="36"/>
        <v>6.8849941748702806E-2</v>
      </c>
      <c r="E71" s="215">
        <f t="shared" si="37"/>
        <v>6.5956601444846177E-2</v>
      </c>
      <c r="F71" s="52">
        <f t="shared" si="38"/>
        <v>8.8999126829878198E-4</v>
      </c>
      <c r="H71" s="19">
        <v>28279.733000000004</v>
      </c>
      <c r="I71" s="140">
        <v>29111.957999999995</v>
      </c>
      <c r="J71" s="214">
        <f t="shared" si="39"/>
        <v>9.2520150869729048E-2</v>
      </c>
      <c r="K71" s="215">
        <f t="shared" si="40"/>
        <v>9.5364081355859859E-2</v>
      </c>
      <c r="L71" s="59">
        <f t="shared" si="41"/>
        <v>2.9428318860011553E-2</v>
      </c>
      <c r="N71" s="40">
        <f t="shared" si="34"/>
        <v>3.9313832302123277</v>
      </c>
      <c r="O71" s="143">
        <f t="shared" si="35"/>
        <v>4.0434785688520867</v>
      </c>
      <c r="P71" s="52">
        <f t="shared" si="42"/>
        <v>2.8512951314009868E-2</v>
      </c>
    </row>
    <row r="72" spans="1:16" ht="20.100000000000001" customHeight="1" x14ac:dyDescent="0.25">
      <c r="A72" s="38" t="s">
        <v>171</v>
      </c>
      <c r="B72" s="19">
        <v>194483.11999999988</v>
      </c>
      <c r="C72" s="140">
        <v>198104.02999999997</v>
      </c>
      <c r="D72" s="247">
        <f t="shared" si="36"/>
        <v>0.18614679633179537</v>
      </c>
      <c r="E72" s="215">
        <f t="shared" si="37"/>
        <v>0.18148273249830935</v>
      </c>
      <c r="F72" s="52">
        <f t="shared" si="38"/>
        <v>1.8618119659948345E-2</v>
      </c>
      <c r="H72" s="19">
        <v>25010.981999999993</v>
      </c>
      <c r="I72" s="140">
        <v>22112.599000000002</v>
      </c>
      <c r="J72" s="214">
        <f t="shared" si="39"/>
        <v>8.1826084710208427E-2</v>
      </c>
      <c r="K72" s="215">
        <f t="shared" si="40"/>
        <v>7.2435790475704379E-2</v>
      </c>
      <c r="L72" s="59">
        <f t="shared" si="41"/>
        <v>-0.11588441429448838</v>
      </c>
      <c r="N72" s="40">
        <f t="shared" si="34"/>
        <v>1.2860232805808549</v>
      </c>
      <c r="O72" s="143">
        <f t="shared" si="35"/>
        <v>1.1162114672780763</v>
      </c>
      <c r="P72" s="52">
        <f t="shared" si="42"/>
        <v>-0.13204412071458002</v>
      </c>
    </row>
    <row r="73" spans="1:16" ht="20.100000000000001" customHeight="1" x14ac:dyDescent="0.25">
      <c r="A73" s="38" t="s">
        <v>173</v>
      </c>
      <c r="B73" s="19">
        <v>33238.200000000012</v>
      </c>
      <c r="C73" s="140">
        <v>89764.299999999959</v>
      </c>
      <c r="D73" s="247">
        <f t="shared" si="36"/>
        <v>3.1813477929783764E-2</v>
      </c>
      <c r="E73" s="215">
        <f t="shared" si="37"/>
        <v>8.2232907855524118E-2</v>
      </c>
      <c r="F73" s="52">
        <f t="shared" si="38"/>
        <v>1.7006366169046436</v>
      </c>
      <c r="H73" s="19">
        <v>7076.4609999999993</v>
      </c>
      <c r="I73" s="140">
        <v>19550.402999999998</v>
      </c>
      <c r="J73" s="214">
        <f t="shared" si="39"/>
        <v>2.3151393945047272E-2</v>
      </c>
      <c r="K73" s="215">
        <f t="shared" si="40"/>
        <v>6.4042625447310916E-2</v>
      </c>
      <c r="L73" s="59">
        <f t="shared" si="41"/>
        <v>1.762737334382257</v>
      </c>
      <c r="N73" s="40">
        <f t="shared" si="34"/>
        <v>2.1290145074041305</v>
      </c>
      <c r="O73" s="143">
        <f t="shared" si="35"/>
        <v>2.1779708636952559</v>
      </c>
      <c r="P73" s="52">
        <f t="shared" si="42"/>
        <v>2.2994843915280363E-2</v>
      </c>
    </row>
    <row r="74" spans="1:16" ht="20.100000000000001" customHeight="1" x14ac:dyDescent="0.25">
      <c r="A74" s="38" t="s">
        <v>174</v>
      </c>
      <c r="B74" s="19">
        <v>58206.929999999986</v>
      </c>
      <c r="C74" s="140">
        <v>51946.55999999999</v>
      </c>
      <c r="D74" s="247">
        <f t="shared" si="36"/>
        <v>5.5711948388163839E-2</v>
      </c>
      <c r="E74" s="215">
        <f t="shared" si="37"/>
        <v>4.7588146756466165E-2</v>
      </c>
      <c r="F74" s="52">
        <f t="shared" si="38"/>
        <v>-0.10755368819485922</v>
      </c>
      <c r="H74" s="19">
        <v>20061.00599999999</v>
      </c>
      <c r="I74" s="140">
        <v>18085.537000000004</v>
      </c>
      <c r="J74" s="214">
        <f t="shared" si="39"/>
        <v>6.5631712354516869E-2</v>
      </c>
      <c r="K74" s="215">
        <f t="shared" si="40"/>
        <v>5.9244061214721942E-2</v>
      </c>
      <c r="L74" s="59">
        <f t="shared" si="41"/>
        <v>-9.8473077571483075E-2</v>
      </c>
      <c r="N74" s="40">
        <f t="shared" si="34"/>
        <v>3.4464978654603491</v>
      </c>
      <c r="O74" s="143">
        <f t="shared" si="35"/>
        <v>3.4815658630715891</v>
      </c>
      <c r="P74" s="52">
        <f t="shared" si="42"/>
        <v>1.017496571307349E-2</v>
      </c>
    </row>
    <row r="75" spans="1:16" ht="20.100000000000001" customHeight="1" x14ac:dyDescent="0.25">
      <c r="A75" s="38" t="s">
        <v>179</v>
      </c>
      <c r="B75" s="19">
        <v>2878.9399999999996</v>
      </c>
      <c r="C75" s="140">
        <v>2988.9799999999991</v>
      </c>
      <c r="D75" s="247">
        <f t="shared" si="36"/>
        <v>2.7555371274970253E-3</v>
      </c>
      <c r="E75" s="215">
        <f t="shared" si="37"/>
        <v>2.7381990047491544E-3</v>
      </c>
      <c r="F75" s="52">
        <f t="shared" si="38"/>
        <v>3.8222401300478485E-2</v>
      </c>
      <c r="H75" s="19">
        <v>7086.5149999999994</v>
      </c>
      <c r="I75" s="140">
        <v>7575.0119999999997</v>
      </c>
      <c r="J75" s="214">
        <f t="shared" si="39"/>
        <v>2.3184286674156288E-2</v>
      </c>
      <c r="K75" s="215">
        <f t="shared" si="40"/>
        <v>2.4813997761319068E-2</v>
      </c>
      <c r="L75" s="59">
        <f t="shared" si="41"/>
        <v>6.8933319127949394E-2</v>
      </c>
      <c r="N75" s="40">
        <f t="shared" si="34"/>
        <v>24.615014553967782</v>
      </c>
      <c r="O75" s="143">
        <f t="shared" si="35"/>
        <v>25.343133778078148</v>
      </c>
      <c r="P75" s="52">
        <f t="shared" si="42"/>
        <v>2.9580288181994888E-2</v>
      </c>
    </row>
    <row r="76" spans="1:16" ht="20.100000000000001" customHeight="1" x14ac:dyDescent="0.25">
      <c r="A76" s="38" t="s">
        <v>180</v>
      </c>
      <c r="B76" s="19">
        <v>24246.149999999983</v>
      </c>
      <c r="C76" s="140">
        <v>22301.269999999982</v>
      </c>
      <c r="D76" s="247">
        <f t="shared" si="36"/>
        <v>2.3206863124574307E-2</v>
      </c>
      <c r="E76" s="215">
        <f t="shared" si="37"/>
        <v>2.0430151864061365E-2</v>
      </c>
      <c r="F76" s="52">
        <f t="shared" si="38"/>
        <v>-8.0213972115160653E-2</v>
      </c>
      <c r="H76" s="19">
        <v>7286.0399999999972</v>
      </c>
      <c r="I76" s="140">
        <v>7308.674</v>
      </c>
      <c r="J76" s="214">
        <f t="shared" si="39"/>
        <v>2.383705390863769E-2</v>
      </c>
      <c r="K76" s="215">
        <f t="shared" si="40"/>
        <v>2.3941535706373914E-2</v>
      </c>
      <c r="L76" s="59">
        <f t="shared" si="41"/>
        <v>3.1064885726681092E-3</v>
      </c>
      <c r="N76" s="40">
        <f t="shared" si="34"/>
        <v>3.0050296645034376</v>
      </c>
      <c r="O76" s="143">
        <f t="shared" si="35"/>
        <v>3.2772456456515728</v>
      </c>
      <c r="P76" s="52">
        <f t="shared" si="42"/>
        <v>9.0586786667584282E-2</v>
      </c>
    </row>
    <row r="77" spans="1:16" ht="20.100000000000001" customHeight="1" x14ac:dyDescent="0.25">
      <c r="A77" s="38" t="s">
        <v>183</v>
      </c>
      <c r="B77" s="19">
        <v>11639.990000000002</v>
      </c>
      <c r="C77" s="140">
        <v>12205.7</v>
      </c>
      <c r="D77" s="247">
        <f t="shared" si="36"/>
        <v>1.114105351577112E-2</v>
      </c>
      <c r="E77" s="215">
        <f t="shared" si="37"/>
        <v>1.1181619011256938E-2</v>
      </c>
      <c r="F77" s="52">
        <f t="shared" si="38"/>
        <v>4.860055721697347E-2</v>
      </c>
      <c r="H77" s="19">
        <v>5180.1180000000004</v>
      </c>
      <c r="I77" s="140">
        <v>4452.6339999999982</v>
      </c>
      <c r="J77" s="214">
        <f t="shared" si="39"/>
        <v>1.6947306358337935E-2</v>
      </c>
      <c r="K77" s="215">
        <f t="shared" si="40"/>
        <v>1.4585805290865958E-2</v>
      </c>
      <c r="L77" s="59">
        <f t="shared" si="41"/>
        <v>-0.14043772748033967</v>
      </c>
      <c r="N77" s="40">
        <f t="shared" si="34"/>
        <v>4.4502770191383325</v>
      </c>
      <c r="O77" s="143">
        <f t="shared" si="35"/>
        <v>3.647995608609091</v>
      </c>
      <c r="P77" s="52">
        <f t="shared" si="42"/>
        <v>-0.18027673492662263</v>
      </c>
    </row>
    <row r="78" spans="1:16" ht="20.100000000000001" customHeight="1" x14ac:dyDescent="0.25">
      <c r="A78" s="38" t="s">
        <v>184</v>
      </c>
      <c r="B78" s="19">
        <v>57896.939999999981</v>
      </c>
      <c r="C78" s="140">
        <v>54527.139999999978</v>
      </c>
      <c r="D78" s="247">
        <f t="shared" si="36"/>
        <v>5.5415245798268661E-2</v>
      </c>
      <c r="E78" s="215">
        <f t="shared" si="37"/>
        <v>4.9952211282717776E-2</v>
      </c>
      <c r="F78" s="52">
        <f t="shared" si="38"/>
        <v>-5.8203421458888918E-2</v>
      </c>
      <c r="H78" s="19">
        <v>4475.0480000000007</v>
      </c>
      <c r="I78" s="140">
        <v>4302.2419999999993</v>
      </c>
      <c r="J78" s="214">
        <f t="shared" si="39"/>
        <v>1.464059494866091E-2</v>
      </c>
      <c r="K78" s="215">
        <f t="shared" si="40"/>
        <v>1.4093155675087097E-2</v>
      </c>
      <c r="L78" s="59">
        <f t="shared" si="41"/>
        <v>-3.8615451722529316E-2</v>
      </c>
      <c r="N78" s="40">
        <f t="shared" si="34"/>
        <v>0.77293342273356802</v>
      </c>
      <c r="O78" s="143">
        <f t="shared" si="35"/>
        <v>0.78900928968583373</v>
      </c>
      <c r="P78" s="52">
        <f t="shared" si="42"/>
        <v>2.0798514437907926E-2</v>
      </c>
    </row>
    <row r="79" spans="1:16" ht="20.100000000000001" customHeight="1" x14ac:dyDescent="0.25">
      <c r="A79" s="38" t="s">
        <v>185</v>
      </c>
      <c r="B79" s="19">
        <v>11767.109999999999</v>
      </c>
      <c r="C79" s="140">
        <v>10874.800000000003</v>
      </c>
      <c r="D79" s="247">
        <f t="shared" si="36"/>
        <v>1.1262724644605834E-2</v>
      </c>
      <c r="E79" s="215">
        <f t="shared" si="37"/>
        <v>9.962384002852518E-3</v>
      </c>
      <c r="F79" s="52">
        <f t="shared" si="38"/>
        <v>-7.5830853964991909E-2</v>
      </c>
      <c r="H79" s="19">
        <v>4635.2209999999995</v>
      </c>
      <c r="I79" s="140">
        <v>4135.4709999999995</v>
      </c>
      <c r="J79" s="214">
        <f t="shared" si="39"/>
        <v>1.5164617934495219E-2</v>
      </c>
      <c r="K79" s="215">
        <f t="shared" si="40"/>
        <v>1.3546852220960168E-2</v>
      </c>
      <c r="L79" s="59">
        <f t="shared" si="41"/>
        <v>-0.10781578699268062</v>
      </c>
      <c r="N79" s="40">
        <f t="shared" si="34"/>
        <v>3.9391328881942975</v>
      </c>
      <c r="O79" s="143">
        <f t="shared" si="35"/>
        <v>3.8028018906094814</v>
      </c>
      <c r="P79" s="52">
        <f t="shared" si="42"/>
        <v>-3.4609392842116178E-2</v>
      </c>
    </row>
    <row r="80" spans="1:16" ht="20.100000000000001" customHeight="1" x14ac:dyDescent="0.25">
      <c r="A80" s="38" t="s">
        <v>187</v>
      </c>
      <c r="B80" s="19">
        <v>6777.3299999999972</v>
      </c>
      <c r="C80" s="140">
        <v>7688.3199999999988</v>
      </c>
      <c r="D80" s="247">
        <f t="shared" si="36"/>
        <v>6.4868265543218716E-3</v>
      </c>
      <c r="E80" s="215">
        <f t="shared" si="37"/>
        <v>7.0432556163617759E-3</v>
      </c>
      <c r="F80" s="52">
        <f t="shared" si="38"/>
        <v>0.13441724100788982</v>
      </c>
      <c r="H80" s="19">
        <v>2289.920000000001</v>
      </c>
      <c r="I80" s="140">
        <v>3284.8799999999987</v>
      </c>
      <c r="J80" s="214">
        <f t="shared" si="39"/>
        <v>7.4917165547358604E-3</v>
      </c>
      <c r="K80" s="215">
        <f t="shared" si="40"/>
        <v>1.0760511662054365E-2</v>
      </c>
      <c r="L80" s="59">
        <f t="shared" si="41"/>
        <v>0.4344955282280592</v>
      </c>
      <c r="N80" s="40">
        <f t="shared" si="34"/>
        <v>3.3787937137486326</v>
      </c>
      <c r="O80" s="143">
        <f t="shared" si="35"/>
        <v>4.2725588945309241</v>
      </c>
      <c r="P80" s="52">
        <f t="shared" si="42"/>
        <v>0.26452197337335986</v>
      </c>
    </row>
    <row r="81" spans="1:16" ht="20.100000000000001" customHeight="1" x14ac:dyDescent="0.25">
      <c r="A81" s="38" t="s">
        <v>198</v>
      </c>
      <c r="B81" s="19">
        <v>9479.0599999999977</v>
      </c>
      <c r="C81" s="140">
        <v>14670.159999999994</v>
      </c>
      <c r="D81" s="247">
        <f t="shared" si="36"/>
        <v>9.072749610541362E-3</v>
      </c>
      <c r="E81" s="215">
        <f t="shared" si="37"/>
        <v>1.3439306222025858E-2</v>
      </c>
      <c r="F81" s="52">
        <f t="shared" ref="F81:F86" si="43">(C81-B81)/B81</f>
        <v>0.5476386899122907</v>
      </c>
      <c r="H81" s="19">
        <v>2354.0480000000007</v>
      </c>
      <c r="I81" s="140">
        <v>3281.4659999999999</v>
      </c>
      <c r="J81" s="214">
        <f t="shared" si="39"/>
        <v>7.7015181195163327E-3</v>
      </c>
      <c r="K81" s="215">
        <f t="shared" si="40"/>
        <v>1.0749328182957946E-2</v>
      </c>
      <c r="L81" s="59">
        <f>(I81-H81)/H81</f>
        <v>0.393967327769017</v>
      </c>
      <c r="N81" s="40">
        <f t="shared" si="34"/>
        <v>2.4834192419923506</v>
      </c>
      <c r="O81" s="143">
        <f t="shared" si="35"/>
        <v>2.2368304094842872</v>
      </c>
      <c r="P81" s="52">
        <f>(O81-N81)/N81</f>
        <v>-9.9294081457722283E-2</v>
      </c>
    </row>
    <row r="82" spans="1:16" ht="20.100000000000001" customHeight="1" x14ac:dyDescent="0.25">
      <c r="A82" s="38" t="s">
        <v>199</v>
      </c>
      <c r="B82" s="19">
        <v>6906.6099999999988</v>
      </c>
      <c r="C82" s="140">
        <v>10254.689999999997</v>
      </c>
      <c r="D82" s="247">
        <f t="shared" si="36"/>
        <v>6.6105650969253364E-3</v>
      </c>
      <c r="E82" s="215">
        <f t="shared" si="37"/>
        <v>9.3943023881093556E-3</v>
      </c>
      <c r="F82" s="52">
        <f>(C82-B82)/B82</f>
        <v>0.48476459507631076</v>
      </c>
      <c r="H82" s="19">
        <v>1569.7130000000002</v>
      </c>
      <c r="I82" s="140">
        <v>2357.0520000000006</v>
      </c>
      <c r="J82" s="214">
        <f t="shared" si="39"/>
        <v>5.1354828414460277E-3</v>
      </c>
      <c r="K82" s="215">
        <f t="shared" si="40"/>
        <v>7.7211604484999693E-3</v>
      </c>
      <c r="L82" s="59">
        <f>(I82-H82)/H82</f>
        <v>0.50158149929318308</v>
      </c>
      <c r="N82" s="40">
        <f t="shared" si="34"/>
        <v>2.2727691298625525</v>
      </c>
      <c r="O82" s="143">
        <f t="shared" si="35"/>
        <v>2.2985112177940059</v>
      </c>
      <c r="P82" s="52">
        <f>(O82-N82)/N82</f>
        <v>1.132631009160625E-2</v>
      </c>
    </row>
    <row r="83" spans="1:16" ht="20.100000000000001" customHeight="1" x14ac:dyDescent="0.25">
      <c r="A83" s="38" t="s">
        <v>200</v>
      </c>
      <c r="B83" s="19">
        <v>5274.2500000000018</v>
      </c>
      <c r="C83" s="140">
        <v>7585.1300000000019</v>
      </c>
      <c r="D83" s="247">
        <f t="shared" si="36"/>
        <v>5.048174569355802E-3</v>
      </c>
      <c r="E83" s="215">
        <f t="shared" si="37"/>
        <v>6.9487234497698086E-3</v>
      </c>
      <c r="F83" s="52">
        <f>(C83-B83)/B83</f>
        <v>0.43814381191638607</v>
      </c>
      <c r="H83" s="19">
        <v>1764.3739999999996</v>
      </c>
      <c r="I83" s="140">
        <v>2263.0499999999993</v>
      </c>
      <c r="J83" s="214">
        <f t="shared" si="39"/>
        <v>5.772336983189596E-3</v>
      </c>
      <c r="K83" s="215">
        <f t="shared" si="40"/>
        <v>7.413231508247525E-3</v>
      </c>
      <c r="L83" s="59">
        <f>(I83-H83)/H83</f>
        <v>0.28263622111865161</v>
      </c>
      <c r="N83" s="40">
        <f t="shared" si="34"/>
        <v>3.3452604635730179</v>
      </c>
      <c r="O83" s="143">
        <f t="shared" si="35"/>
        <v>2.9835348899755161</v>
      </c>
      <c r="P83" s="52">
        <f>(O83-N83)/N83</f>
        <v>-0.10813076516354383</v>
      </c>
    </row>
    <row r="84" spans="1:16" ht="20.100000000000001" customHeight="1" x14ac:dyDescent="0.25">
      <c r="A84" s="38" t="s">
        <v>201</v>
      </c>
      <c r="B84" s="19">
        <v>4237.1500000000005</v>
      </c>
      <c r="C84" s="140">
        <v>3351.0300000000025</v>
      </c>
      <c r="D84" s="247">
        <f t="shared" si="36"/>
        <v>4.0555288195565113E-3</v>
      </c>
      <c r="E84" s="215">
        <f t="shared" si="37"/>
        <v>3.0698723346708804E-3</v>
      </c>
      <c r="F84" s="52">
        <f t="shared" si="43"/>
        <v>-0.20913113767508773</v>
      </c>
      <c r="H84" s="19">
        <v>2672.7079999999992</v>
      </c>
      <c r="I84" s="140">
        <v>2106.011</v>
      </c>
      <c r="J84" s="214">
        <f t="shared" si="39"/>
        <v>8.7440481630689966E-3</v>
      </c>
      <c r="K84" s="215">
        <f t="shared" si="40"/>
        <v>6.898807848662594E-3</v>
      </c>
      <c r="L84" s="59">
        <f t="shared" si="41"/>
        <v>-0.21203101872707358</v>
      </c>
      <c r="N84" s="40">
        <f t="shared" si="34"/>
        <v>6.307796514166359</v>
      </c>
      <c r="O84" s="143">
        <f t="shared" si="35"/>
        <v>6.2846676991850217</v>
      </c>
      <c r="P84" s="52">
        <f t="shared" si="42"/>
        <v>-3.6667027747952102E-3</v>
      </c>
    </row>
    <row r="85" spans="1:16" ht="20.100000000000001" customHeight="1" x14ac:dyDescent="0.25">
      <c r="A85" s="38" t="s">
        <v>202</v>
      </c>
      <c r="B85" s="19">
        <v>8633.08</v>
      </c>
      <c r="C85" s="140">
        <v>8185.9500000000025</v>
      </c>
      <c r="D85" s="247">
        <f t="shared" si="36"/>
        <v>8.2630316938359337E-3</v>
      </c>
      <c r="E85" s="215">
        <f t="shared" si="37"/>
        <v>7.4991335314810916E-3</v>
      </c>
      <c r="F85" s="52">
        <f t="shared" si="43"/>
        <v>-5.1792639475134877E-2</v>
      </c>
      <c r="H85" s="19">
        <v>2206.4679999999994</v>
      </c>
      <c r="I85" s="140">
        <v>1940.1769999999997</v>
      </c>
      <c r="J85" s="214">
        <f t="shared" si="39"/>
        <v>7.2186944710273338E-3</v>
      </c>
      <c r="K85" s="215">
        <f t="shared" si="40"/>
        <v>6.3555737911125077E-3</v>
      </c>
      <c r="L85" s="59">
        <f t="shared" si="41"/>
        <v>-0.12068654519349467</v>
      </c>
      <c r="N85" s="40">
        <f t="shared" si="34"/>
        <v>2.5558294374661177</v>
      </c>
      <c r="O85" s="143">
        <f t="shared" si="35"/>
        <v>2.3701305285275369</v>
      </c>
      <c r="P85" s="52">
        <f t="shared" si="42"/>
        <v>-7.265700371722969E-2</v>
      </c>
    </row>
    <row r="86" spans="1:16" ht="20.100000000000001" customHeight="1" x14ac:dyDescent="0.25">
      <c r="A86" s="38" t="s">
        <v>203</v>
      </c>
      <c r="B86" s="19">
        <v>12640.319999999996</v>
      </c>
      <c r="C86" s="140">
        <v>16506.270000000004</v>
      </c>
      <c r="D86" s="247">
        <f t="shared" si="36"/>
        <v>1.2098505374701519E-2</v>
      </c>
      <c r="E86" s="215">
        <f t="shared" si="37"/>
        <v>1.5121363169415937E-2</v>
      </c>
      <c r="F86" s="52">
        <f t="shared" si="43"/>
        <v>0.30584273182957467</v>
      </c>
      <c r="H86" s="19">
        <v>1494.8610000000006</v>
      </c>
      <c r="I86" s="140">
        <v>1913.4910000000007</v>
      </c>
      <c r="J86" s="214">
        <f t="shared" si="39"/>
        <v>4.8905965713776037E-3</v>
      </c>
      <c r="K86" s="215">
        <f t="shared" si="40"/>
        <v>6.2681565904191576E-3</v>
      </c>
      <c r="L86" s="59">
        <f t="shared" si="41"/>
        <v>0.28004610462109852</v>
      </c>
      <c r="N86" s="40">
        <f t="shared" si="34"/>
        <v>1.1826132566264154</v>
      </c>
      <c r="O86" s="143">
        <f t="shared" si="35"/>
        <v>1.1592509997716021</v>
      </c>
      <c r="P86" s="52">
        <f t="shared" si="42"/>
        <v>-1.9754773357993381E-2</v>
      </c>
    </row>
    <row r="87" spans="1:16" ht="20.100000000000001" customHeight="1" x14ac:dyDescent="0.25">
      <c r="A87" s="38" t="s">
        <v>204</v>
      </c>
      <c r="B87" s="19">
        <v>4139.0699999999988</v>
      </c>
      <c r="C87" s="140">
        <v>5164.26</v>
      </c>
      <c r="D87" s="247">
        <f t="shared" si="36"/>
        <v>3.9616529202793774E-3</v>
      </c>
      <c r="E87" s="215">
        <f t="shared" si="37"/>
        <v>4.7309689567229867E-3</v>
      </c>
      <c r="F87" s="52">
        <f t="shared" ref="F87:F88" si="44">(C87-B87)/B87</f>
        <v>0.2476860744080196</v>
      </c>
      <c r="H87" s="19">
        <v>1501.963</v>
      </c>
      <c r="I87" s="140">
        <v>1762.1480000000004</v>
      </c>
      <c r="J87" s="214">
        <f t="shared" si="39"/>
        <v>4.9138315188743415E-3</v>
      </c>
      <c r="K87" s="215">
        <f t="shared" si="40"/>
        <v>5.7723917172821486E-3</v>
      </c>
      <c r="L87" s="59">
        <f t="shared" ref="L87:L88" si="45">(I87-H87)/H87</f>
        <v>0.17322996638399241</v>
      </c>
      <c r="N87" s="40">
        <f t="shared" si="34"/>
        <v>3.628745104576633</v>
      </c>
      <c r="O87" s="143">
        <f t="shared" si="35"/>
        <v>3.4121984563131997</v>
      </c>
      <c r="P87" s="52">
        <f t="shared" ref="P87:P88" si="46">(O87-N87)/N87</f>
        <v>-5.9675353882068238E-2</v>
      </c>
    </row>
    <row r="88" spans="1:16" ht="20.100000000000001" customHeight="1" x14ac:dyDescent="0.25">
      <c r="A88" s="38" t="s">
        <v>205</v>
      </c>
      <c r="B88" s="19">
        <v>1397.5</v>
      </c>
      <c r="C88" s="140">
        <v>2675.1200000000003</v>
      </c>
      <c r="D88" s="247">
        <f t="shared" si="36"/>
        <v>1.3375975656585734E-3</v>
      </c>
      <c r="E88" s="215">
        <f t="shared" si="37"/>
        <v>2.4506724439723785E-3</v>
      </c>
      <c r="F88" s="52">
        <f t="shared" si="44"/>
        <v>0.91421824686940989</v>
      </c>
      <c r="H88" s="19">
        <v>1156.3450000000003</v>
      </c>
      <c r="I88" s="140">
        <v>1752.7799999999997</v>
      </c>
      <c r="J88" s="214">
        <f t="shared" si="39"/>
        <v>3.7831055143786843E-3</v>
      </c>
      <c r="K88" s="215">
        <f t="shared" si="40"/>
        <v>5.7417043030538869E-3</v>
      </c>
      <c r="L88" s="59">
        <f t="shared" si="45"/>
        <v>0.51579329698316623</v>
      </c>
      <c r="N88" s="40">
        <f t="shared" si="34"/>
        <v>8.2743828264758505</v>
      </c>
      <c r="O88" s="143">
        <f t="shared" si="35"/>
        <v>6.5521546696970585</v>
      </c>
      <c r="P88" s="52">
        <f t="shared" si="46"/>
        <v>-0.20813977222181629</v>
      </c>
    </row>
    <row r="89" spans="1:16" ht="20.100000000000001" customHeight="1" x14ac:dyDescent="0.25">
      <c r="A89" s="38" t="s">
        <v>206</v>
      </c>
      <c r="B89" s="19">
        <v>4207.74</v>
      </c>
      <c r="C89" s="140">
        <v>5373.9100000000008</v>
      </c>
      <c r="D89" s="247">
        <f t="shared" si="36"/>
        <v>4.0273794496774274E-3</v>
      </c>
      <c r="E89" s="215">
        <f t="shared" si="37"/>
        <v>4.9230289308096857E-3</v>
      </c>
      <c r="F89" s="52">
        <f t="shared" ref="F89:F94" si="47">(C89-B89)/B89</f>
        <v>0.27714877820397671</v>
      </c>
      <c r="H89" s="19">
        <v>1044.2900000000002</v>
      </c>
      <c r="I89" s="140">
        <v>1503.0240000000001</v>
      </c>
      <c r="J89" s="214">
        <f t="shared" si="39"/>
        <v>3.4165056774669461E-3</v>
      </c>
      <c r="K89" s="215">
        <f t="shared" si="40"/>
        <v>4.9235610677856138E-3</v>
      </c>
      <c r="L89" s="59">
        <f t="shared" ref="L89:L94" si="48">(I89-H89)/H89</f>
        <v>0.43927836137471377</v>
      </c>
      <c r="N89" s="40">
        <f t="shared" si="34"/>
        <v>2.4818311017315713</v>
      </c>
      <c r="O89" s="143">
        <f t="shared" si="35"/>
        <v>2.7968909043880523</v>
      </c>
      <c r="P89" s="52">
        <f t="shared" ref="P89:P92" si="49">(O89-N89)/N89</f>
        <v>0.12694651237010612</v>
      </c>
    </row>
    <row r="90" spans="1:16" ht="20.100000000000001" customHeight="1" x14ac:dyDescent="0.25">
      <c r="A90" s="38" t="s">
        <v>207</v>
      </c>
      <c r="B90" s="19">
        <v>29317.270000000011</v>
      </c>
      <c r="C90" s="140">
        <v>23034.579999999998</v>
      </c>
      <c r="D90" s="247">
        <f t="shared" si="36"/>
        <v>2.8060614657427648E-2</v>
      </c>
      <c r="E90" s="215">
        <f t="shared" si="37"/>
        <v>2.1101935787731865E-2</v>
      </c>
      <c r="F90" s="52">
        <f t="shared" si="47"/>
        <v>-0.21429996722068634</v>
      </c>
      <c r="H90" s="19">
        <v>1567.8679999999997</v>
      </c>
      <c r="I90" s="140">
        <v>1415.0920000000003</v>
      </c>
      <c r="J90" s="214">
        <f t="shared" si="39"/>
        <v>5.1294467279383547E-3</v>
      </c>
      <c r="K90" s="215">
        <f t="shared" si="40"/>
        <v>4.6355160519957637E-3</v>
      </c>
      <c r="L90" s="59">
        <f t="shared" si="48"/>
        <v>-9.744187648449959E-2</v>
      </c>
      <c r="N90" s="40">
        <f t="shared" si="34"/>
        <v>0.53479331465719659</v>
      </c>
      <c r="O90" s="143">
        <f t="shared" si="35"/>
        <v>0.61433375386050038</v>
      </c>
      <c r="P90" s="52">
        <f t="shared" si="49"/>
        <v>0.14873117711706874</v>
      </c>
    </row>
    <row r="91" spans="1:16" ht="20.100000000000001" customHeight="1" x14ac:dyDescent="0.25">
      <c r="A91" s="38" t="s">
        <v>208</v>
      </c>
      <c r="B91" s="19">
        <v>3835.3199999999997</v>
      </c>
      <c r="C91" s="140">
        <v>5482.0899999999983</v>
      </c>
      <c r="D91" s="247">
        <f t="shared" si="36"/>
        <v>3.6709228590494736E-3</v>
      </c>
      <c r="E91" s="215">
        <f t="shared" si="37"/>
        <v>5.0221324270973006E-3</v>
      </c>
      <c r="F91" s="52">
        <f t="shared" si="47"/>
        <v>0.42936964842568515</v>
      </c>
      <c r="H91" s="19">
        <v>881.90899999999976</v>
      </c>
      <c r="I91" s="140">
        <v>1133.1350000000002</v>
      </c>
      <c r="J91" s="214">
        <f t="shared" si="39"/>
        <v>2.8852589850608505E-3</v>
      </c>
      <c r="K91" s="215">
        <f t="shared" si="40"/>
        <v>3.7118897439729851E-3</v>
      </c>
      <c r="L91" s="59">
        <f t="shared" si="48"/>
        <v>0.28486612564334929</v>
      </c>
      <c r="N91" s="40">
        <f t="shared" si="34"/>
        <v>2.2994404638987094</v>
      </c>
      <c r="O91" s="143">
        <f t="shared" si="35"/>
        <v>2.0669762809439476</v>
      </c>
      <c r="P91" s="52">
        <f t="shared" si="49"/>
        <v>-0.10109597817575931</v>
      </c>
    </row>
    <row r="92" spans="1:16" ht="20.100000000000001" customHeight="1" x14ac:dyDescent="0.25">
      <c r="A92" s="38" t="s">
        <v>209</v>
      </c>
      <c r="B92" s="19">
        <v>1684.0800000000006</v>
      </c>
      <c r="C92" s="140">
        <v>1074.4799999999998</v>
      </c>
      <c r="D92" s="247">
        <f t="shared" si="36"/>
        <v>1.6118936016989559E-3</v>
      </c>
      <c r="E92" s="215">
        <f t="shared" si="37"/>
        <v>9.8432912452504581E-4</v>
      </c>
      <c r="F92" s="52">
        <f t="shared" si="47"/>
        <v>-0.36197805329913102</v>
      </c>
      <c r="H92" s="19">
        <v>1295.646</v>
      </c>
      <c r="I92" s="140">
        <v>985.721</v>
      </c>
      <c r="J92" s="214">
        <f t="shared" si="39"/>
        <v>4.2388435348297291E-3</v>
      </c>
      <c r="K92" s="215">
        <f t="shared" si="40"/>
        <v>3.2289953715301301E-3</v>
      </c>
      <c r="L92" s="59">
        <f t="shared" si="48"/>
        <v>-0.23920499889630345</v>
      </c>
      <c r="N92" s="40">
        <f t="shared" si="34"/>
        <v>7.6934943708137347</v>
      </c>
      <c r="O92" s="143">
        <f t="shared" si="35"/>
        <v>9.1739352989353016</v>
      </c>
      <c r="P92" s="52">
        <f t="shared" si="49"/>
        <v>0.19242763518977943</v>
      </c>
    </row>
    <row r="93" spans="1:16" ht="20.100000000000001" customHeight="1" x14ac:dyDescent="0.25">
      <c r="A93" s="38" t="s">
        <v>210</v>
      </c>
      <c r="B93" s="19">
        <v>1658.2199999999996</v>
      </c>
      <c r="C93" s="140">
        <v>2589.9599999999996</v>
      </c>
      <c r="D93" s="247">
        <f t="shared" si="36"/>
        <v>1.587142064634246E-3</v>
      </c>
      <c r="E93" s="215">
        <f t="shared" si="37"/>
        <v>2.3726575267616779E-3</v>
      </c>
      <c r="F93" s="52">
        <f t="shared" si="47"/>
        <v>0.56189166696819492</v>
      </c>
      <c r="H93" s="19">
        <v>618.41800000000012</v>
      </c>
      <c r="I93" s="140">
        <v>977.7829999999999</v>
      </c>
      <c r="J93" s="214">
        <f t="shared" si="39"/>
        <v>2.0232201860093976E-3</v>
      </c>
      <c r="K93" s="215">
        <f t="shared" si="40"/>
        <v>3.2029923085344076E-3</v>
      </c>
      <c r="L93" s="59">
        <f t="shared" si="48"/>
        <v>0.58110371949069994</v>
      </c>
      <c r="N93" s="40">
        <f t="shared" ref="N93:N94" si="50">(H93/B93)*10</f>
        <v>3.7294086430027393</v>
      </c>
      <c r="O93" s="143">
        <f t="shared" ref="O93:O94" si="51">(I93/C93)*10</f>
        <v>3.7752822437412163</v>
      </c>
      <c r="P93" s="52">
        <f t="shared" ref="P93:P94" si="52">(O93-N93)/N93</f>
        <v>1.2300502607711504E-2</v>
      </c>
    </row>
    <row r="94" spans="1:16" ht="20.100000000000001" customHeight="1" x14ac:dyDescent="0.25">
      <c r="A94" s="38" t="s">
        <v>211</v>
      </c>
      <c r="B94" s="19">
        <v>3185.8900000000003</v>
      </c>
      <c r="C94" s="140">
        <v>2117.0100000000002</v>
      </c>
      <c r="D94" s="247">
        <f t="shared" si="36"/>
        <v>3.0493300239398877E-3</v>
      </c>
      <c r="E94" s="215">
        <f t="shared" si="37"/>
        <v>1.9393889136240488E-3</v>
      </c>
      <c r="F94" s="52">
        <f t="shared" si="47"/>
        <v>-0.33550436455747057</v>
      </c>
      <c r="H94" s="19">
        <v>1244.3</v>
      </c>
      <c r="I94" s="140">
        <v>887.59700000000009</v>
      </c>
      <c r="J94" s="214">
        <f t="shared" si="39"/>
        <v>4.0708596409734076E-3</v>
      </c>
      <c r="K94" s="215">
        <f t="shared" si="40"/>
        <v>2.9075637069556491E-3</v>
      </c>
      <c r="L94" s="59">
        <f t="shared" si="48"/>
        <v>-0.28666961343727387</v>
      </c>
      <c r="N94" s="40">
        <f t="shared" si="50"/>
        <v>3.9056590152202366</v>
      </c>
      <c r="O94" s="143">
        <f t="shared" si="51"/>
        <v>4.192691579161175</v>
      </c>
      <c r="P94" s="52">
        <f t="shared" si="52"/>
        <v>7.349145504571214E-2</v>
      </c>
    </row>
    <row r="95" spans="1:16" ht="20.100000000000001" customHeight="1" thickBot="1" x14ac:dyDescent="0.3">
      <c r="A95" s="8" t="s">
        <v>17</v>
      </c>
      <c r="B95" s="19">
        <f>B96-SUM(B68:B94)</f>
        <v>43348.60000000021</v>
      </c>
      <c r="C95" s="140">
        <f>C96-SUM(C68:C94)</f>
        <v>37308.169999999693</v>
      </c>
      <c r="D95" s="247">
        <f t="shared" si="36"/>
        <v>4.1490505785121659E-2</v>
      </c>
      <c r="E95" s="215">
        <f t="shared" si="37"/>
        <v>3.4177944972201703E-2</v>
      </c>
      <c r="F95" s="52">
        <f t="shared" si="38"/>
        <v>-0.13934544598903972</v>
      </c>
      <c r="H95" s="19">
        <f>H96-SUM(H68:H94)</f>
        <v>11992.401000000071</v>
      </c>
      <c r="I95" s="140">
        <f>I96-SUM(I68:I94)</f>
        <v>11975.72599999985</v>
      </c>
      <c r="J95" s="214">
        <f t="shared" si="39"/>
        <v>3.9234413910849017E-2</v>
      </c>
      <c r="K95" s="215">
        <f t="shared" si="40"/>
        <v>3.9229725068972411E-2</v>
      </c>
      <c r="L95" s="59">
        <f t="shared" si="41"/>
        <v>-1.3904638445813387E-3</v>
      </c>
      <c r="N95" s="40">
        <f t="shared" si="34"/>
        <v>2.7665024937368248</v>
      </c>
      <c r="O95" s="143">
        <f t="shared" si="35"/>
        <v>3.2099473118086328</v>
      </c>
      <c r="P95" s="52">
        <f t="shared" si="42"/>
        <v>0.1602907711363851</v>
      </c>
    </row>
    <row r="96" spans="1:16" s="1" customFormat="1" ht="26.25" customHeight="1" thickBot="1" x14ac:dyDescent="0.3">
      <c r="A96" s="12" t="s">
        <v>18</v>
      </c>
      <c r="B96" s="17">
        <v>1044783.5999999995</v>
      </c>
      <c r="C96" s="145">
        <v>1091586.1099999994</v>
      </c>
      <c r="D96" s="243">
        <f>SUM(D68:D95)</f>
        <v>1.0000000000000004</v>
      </c>
      <c r="E96" s="244">
        <f>SUM(E68:E95)</f>
        <v>1</v>
      </c>
      <c r="F96" s="57">
        <f t="shared" si="38"/>
        <v>4.4796367400866469E-2</v>
      </c>
      <c r="H96" s="17">
        <v>305660.25599999999</v>
      </c>
      <c r="I96" s="145">
        <v>305271.72899999993</v>
      </c>
      <c r="J96" s="255">
        <f t="shared" si="39"/>
        <v>1</v>
      </c>
      <c r="K96" s="244">
        <f t="shared" si="40"/>
        <v>1</v>
      </c>
      <c r="L96" s="60">
        <f t="shared" si="41"/>
        <v>-1.2711073565287469E-3</v>
      </c>
      <c r="N96" s="37">
        <f t="shared" si="34"/>
        <v>2.9255843602445535</v>
      </c>
      <c r="O96" s="150">
        <f t="shared" si="35"/>
        <v>2.7965886172736303</v>
      </c>
      <c r="P96" s="57">
        <f t="shared" si="42"/>
        <v>-4.4092299891889043E-2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78" zoomScaleNormal="100" workbookViewId="0">
      <selection activeCell="A88" sqref="A87:A88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158</v>
      </c>
    </row>
    <row r="3" spans="1:17" ht="8.25" customHeight="1" thickBot="1" x14ac:dyDescent="0.3"/>
    <row r="4" spans="1:17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104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7" x14ac:dyDescent="0.25">
      <c r="A5" s="369"/>
      <c r="B5" s="363" t="s">
        <v>64</v>
      </c>
      <c r="C5" s="357"/>
      <c r="D5" s="363" t="str">
        <f>B5</f>
        <v>jul</v>
      </c>
      <c r="E5" s="357"/>
      <c r="F5" s="131" t="s">
        <v>147</v>
      </c>
      <c r="H5" s="352" t="str">
        <f>B5</f>
        <v>jul</v>
      </c>
      <c r="I5" s="357"/>
      <c r="J5" s="363" t="str">
        <f>B5</f>
        <v>jul</v>
      </c>
      <c r="K5" s="353"/>
      <c r="L5" s="131" t="str">
        <f>F5</f>
        <v>2024 /2023</v>
      </c>
      <c r="N5" s="352" t="str">
        <f>B5</f>
        <v>jul</v>
      </c>
      <c r="O5" s="353"/>
      <c r="P5" s="131" t="str">
        <f>L5</f>
        <v>2024 /2023</v>
      </c>
    </row>
    <row r="6" spans="1:17" ht="19.5" customHeight="1" thickBot="1" x14ac:dyDescent="0.3">
      <c r="A6" s="370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165</v>
      </c>
      <c r="B7" s="19">
        <v>27635.730000000003</v>
      </c>
      <c r="C7" s="147">
        <v>35423.939999999995</v>
      </c>
      <c r="D7" s="214">
        <f>B7/$B$33</f>
        <v>9.2505721495944229E-2</v>
      </c>
      <c r="E7" s="246">
        <f>C7/$C$33</f>
        <v>0.102488904321915</v>
      </c>
      <c r="F7" s="52">
        <f>(C7-B7)/B7</f>
        <v>0.28181669165243656</v>
      </c>
      <c r="H7" s="19">
        <v>8472.7099999999973</v>
      </c>
      <c r="I7" s="147">
        <v>11074.48</v>
      </c>
      <c r="J7" s="214">
        <f t="shared" ref="J7:J32" si="0">H7/$H$33</f>
        <v>9.7533732625597627E-2</v>
      </c>
      <c r="K7" s="246">
        <f>I7/$I$33</f>
        <v>0.12008511902777817</v>
      </c>
      <c r="L7" s="52">
        <f>(I7-H7)/H7</f>
        <v>0.3070764843833913</v>
      </c>
      <c r="N7" s="40">
        <f t="shared" ref="N7:O33" si="1">(H7/B7)*10</f>
        <v>3.0658535164441094</v>
      </c>
      <c r="O7" s="149">
        <f t="shared" si="1"/>
        <v>3.1262699744861813</v>
      </c>
      <c r="P7" s="52">
        <f>(O7-N7)/N7</f>
        <v>1.9706244188778171E-2</v>
      </c>
      <c r="Q7" s="2"/>
    </row>
    <row r="8" spans="1:17" ht="20.100000000000001" customHeight="1" x14ac:dyDescent="0.25">
      <c r="A8" s="8" t="s">
        <v>164</v>
      </c>
      <c r="B8" s="19">
        <v>22932.990000000005</v>
      </c>
      <c r="C8" s="140">
        <v>24582.649999999998</v>
      </c>
      <c r="D8" s="214">
        <f t="shared" ref="D8:D32" si="2">B8/$B$33</f>
        <v>7.6764130566092312E-2</v>
      </c>
      <c r="E8" s="215">
        <f t="shared" ref="E8:E32" si="3">C8/$C$33</f>
        <v>7.1122773577109832E-2</v>
      </c>
      <c r="F8" s="52">
        <f t="shared" ref="F8:F33" si="4">(C8-B8)/B8</f>
        <v>7.19339257549928E-2</v>
      </c>
      <c r="H8" s="19">
        <v>10230.066000000001</v>
      </c>
      <c r="I8" s="140">
        <v>10688.642999999998</v>
      </c>
      <c r="J8" s="214">
        <f t="shared" si="0"/>
        <v>0.11776356348632462</v>
      </c>
      <c r="K8" s="215">
        <f t="shared" ref="K8:K32" si="5">I8/$I$33</f>
        <v>0.11590133052752165</v>
      </c>
      <c r="L8" s="52">
        <f t="shared" ref="L8:L33" si="6">(I8-H8)/H8</f>
        <v>4.482639701444717E-2</v>
      </c>
      <c r="N8" s="40">
        <f t="shared" si="1"/>
        <v>4.4608513761179847</v>
      </c>
      <c r="O8" s="143">
        <f t="shared" si="1"/>
        <v>4.3480434371396086</v>
      </c>
      <c r="P8" s="52">
        <f t="shared" ref="P8:P33" si="7">(O8-N8)/N8</f>
        <v>-2.5288432513648578E-2</v>
      </c>
      <c r="Q8" s="2"/>
    </row>
    <row r="9" spans="1:17" ht="20.100000000000001" customHeight="1" x14ac:dyDescent="0.25">
      <c r="A9" s="8" t="s">
        <v>163</v>
      </c>
      <c r="B9" s="19">
        <v>26939.82</v>
      </c>
      <c r="C9" s="140">
        <v>27507.710000000003</v>
      </c>
      <c r="D9" s="214">
        <f t="shared" si="2"/>
        <v>9.0176285774642762E-2</v>
      </c>
      <c r="E9" s="215">
        <f t="shared" si="3"/>
        <v>7.9585586987358972E-2</v>
      </c>
      <c r="F9" s="52">
        <f t="shared" si="4"/>
        <v>2.1079947824447345E-2</v>
      </c>
      <c r="H9" s="19">
        <v>8316.8870000000006</v>
      </c>
      <c r="I9" s="140">
        <v>8448.172999999997</v>
      </c>
      <c r="J9" s="214">
        <f t="shared" si="0"/>
        <v>9.5739973743384249E-2</v>
      </c>
      <c r="K9" s="215">
        <f t="shared" si="5"/>
        <v>9.1606997373444313E-2</v>
      </c>
      <c r="L9" s="52">
        <f t="shared" si="6"/>
        <v>1.5785473579236608E-2</v>
      </c>
      <c r="N9" s="40">
        <f t="shared" si="1"/>
        <v>3.0872095656169938</v>
      </c>
      <c r="O9" s="143">
        <f t="shared" si="1"/>
        <v>3.0712018557706173</v>
      </c>
      <c r="P9" s="52">
        <f t="shared" si="7"/>
        <v>-5.1851711087767477E-3</v>
      </c>
      <c r="Q9" s="2"/>
    </row>
    <row r="10" spans="1:17" ht="20.100000000000001" customHeight="1" x14ac:dyDescent="0.25">
      <c r="A10" s="8" t="s">
        <v>166</v>
      </c>
      <c r="B10" s="19">
        <v>32164.870000000006</v>
      </c>
      <c r="C10" s="140">
        <v>20971.299999999996</v>
      </c>
      <c r="D10" s="214">
        <f t="shared" si="2"/>
        <v>0.10766621710999681</v>
      </c>
      <c r="E10" s="215">
        <f t="shared" si="3"/>
        <v>6.0674378942776434E-2</v>
      </c>
      <c r="F10" s="52">
        <f t="shared" si="4"/>
        <v>-0.34800606997634403</v>
      </c>
      <c r="H10" s="19">
        <v>13933.792000000001</v>
      </c>
      <c r="I10" s="140">
        <v>7595.9849999999997</v>
      </c>
      <c r="J10" s="214">
        <f t="shared" si="0"/>
        <v>0.16039906280147578</v>
      </c>
      <c r="K10" s="215">
        <f t="shared" si="5"/>
        <v>8.236637411943655E-2</v>
      </c>
      <c r="L10" s="52">
        <f t="shared" si="6"/>
        <v>-0.4548515579965598</v>
      </c>
      <c r="N10" s="40">
        <f t="shared" si="1"/>
        <v>4.3319907712980026</v>
      </c>
      <c r="O10" s="143">
        <f t="shared" si="1"/>
        <v>3.6220858983467892</v>
      </c>
      <c r="P10" s="52">
        <f t="shared" si="7"/>
        <v>-0.16387497352366318</v>
      </c>
      <c r="Q10" s="2"/>
    </row>
    <row r="11" spans="1:17" ht="20.100000000000001" customHeight="1" x14ac:dyDescent="0.25">
      <c r="A11" s="8" t="s">
        <v>168</v>
      </c>
      <c r="B11" s="19">
        <v>9473.01</v>
      </c>
      <c r="C11" s="140">
        <v>13021.12</v>
      </c>
      <c r="D11" s="214">
        <f t="shared" si="2"/>
        <v>3.17092265986205E-2</v>
      </c>
      <c r="E11" s="215">
        <f t="shared" si="3"/>
        <v>3.767283712213193E-2</v>
      </c>
      <c r="F11" s="52">
        <f t="shared" si="4"/>
        <v>0.37454937765293189</v>
      </c>
      <c r="H11" s="19">
        <v>4152.1860000000006</v>
      </c>
      <c r="I11" s="140">
        <v>5485.9269999999997</v>
      </c>
      <c r="J11" s="214">
        <f t="shared" si="0"/>
        <v>4.7797953563352209E-2</v>
      </c>
      <c r="K11" s="215">
        <f t="shared" si="5"/>
        <v>5.9486151654317136E-2</v>
      </c>
      <c r="L11" s="52">
        <f t="shared" si="6"/>
        <v>0.32121417489486231</v>
      </c>
      <c r="N11" s="40">
        <f t="shared" si="1"/>
        <v>4.3831749359496088</v>
      </c>
      <c r="O11" s="143">
        <f t="shared" si="1"/>
        <v>4.2130991804084434</v>
      </c>
      <c r="P11" s="52">
        <f t="shared" si="7"/>
        <v>-3.8801954753448303E-2</v>
      </c>
      <c r="Q11" s="2"/>
    </row>
    <row r="12" spans="1:17" ht="20.100000000000001" customHeight="1" x14ac:dyDescent="0.25">
      <c r="A12" s="8" t="s">
        <v>171</v>
      </c>
      <c r="B12" s="19">
        <v>31537.599999999999</v>
      </c>
      <c r="C12" s="140">
        <v>44477.87000000001</v>
      </c>
      <c r="D12" s="214">
        <f t="shared" si="2"/>
        <v>0.10556654165641691</v>
      </c>
      <c r="E12" s="215">
        <f t="shared" si="3"/>
        <v>0.12868382689425781</v>
      </c>
      <c r="F12" s="52">
        <f t="shared" si="4"/>
        <v>0.41031245243772552</v>
      </c>
      <c r="H12" s="19">
        <v>3239.5269999999996</v>
      </c>
      <c r="I12" s="140">
        <v>4840.5399999999991</v>
      </c>
      <c r="J12" s="214">
        <f t="shared" si="0"/>
        <v>3.7291865324247435E-2</v>
      </c>
      <c r="K12" s="215">
        <f t="shared" si="5"/>
        <v>5.2487956279547325E-2</v>
      </c>
      <c r="L12" s="52">
        <f t="shared" si="6"/>
        <v>0.49421196366012682</v>
      </c>
      <c r="N12" s="40">
        <f t="shared" si="1"/>
        <v>1.0271951575262543</v>
      </c>
      <c r="O12" s="143">
        <f t="shared" si="1"/>
        <v>1.0883030145103616</v>
      </c>
      <c r="P12" s="52">
        <f t="shared" si="7"/>
        <v>5.9490016611128141E-2</v>
      </c>
      <c r="Q12" s="2"/>
    </row>
    <row r="13" spans="1:17" ht="20.100000000000001" customHeight="1" x14ac:dyDescent="0.25">
      <c r="A13" s="8" t="s">
        <v>169</v>
      </c>
      <c r="B13" s="19">
        <v>10799.710000000001</v>
      </c>
      <c r="C13" s="140">
        <v>12607.050000000003</v>
      </c>
      <c r="D13" s="214">
        <f t="shared" si="2"/>
        <v>3.615012035133372E-2</v>
      </c>
      <c r="E13" s="215">
        <f t="shared" si="3"/>
        <v>3.647484557707581E-2</v>
      </c>
      <c r="F13" s="52">
        <f t="shared" si="4"/>
        <v>0.16735078997491615</v>
      </c>
      <c r="H13" s="19">
        <v>3531.0550000000003</v>
      </c>
      <c r="I13" s="140">
        <v>4729.1139999999987</v>
      </c>
      <c r="J13" s="214">
        <f t="shared" si="0"/>
        <v>4.0647794419528087E-2</v>
      </c>
      <c r="K13" s="215">
        <f t="shared" si="5"/>
        <v>5.1279718558878792E-2</v>
      </c>
      <c r="L13" s="52">
        <f t="shared" si="6"/>
        <v>0.33929208126183202</v>
      </c>
      <c r="N13" s="40">
        <f t="shared" si="1"/>
        <v>3.269583164733127</v>
      </c>
      <c r="O13" s="143">
        <f t="shared" si="1"/>
        <v>3.7511662125556713</v>
      </c>
      <c r="P13" s="52">
        <f t="shared" si="7"/>
        <v>0.14729187898233273</v>
      </c>
      <c r="Q13" s="2"/>
    </row>
    <row r="14" spans="1:17" ht="20.100000000000001" customHeight="1" x14ac:dyDescent="0.25">
      <c r="A14" s="8" t="s">
        <v>167</v>
      </c>
      <c r="B14" s="19">
        <v>21523.149999999998</v>
      </c>
      <c r="C14" s="140">
        <v>19779.39</v>
      </c>
      <c r="D14" s="214">
        <f t="shared" si="2"/>
        <v>7.2044940358565943E-2</v>
      </c>
      <c r="E14" s="215">
        <f t="shared" si="3"/>
        <v>5.7225932780369505E-2</v>
      </c>
      <c r="F14" s="52">
        <f t="shared" si="4"/>
        <v>-8.1017880747009552E-2</v>
      </c>
      <c r="H14" s="19">
        <v>4013.0949999999993</v>
      </c>
      <c r="I14" s="140">
        <v>4303.1260000000011</v>
      </c>
      <c r="J14" s="214">
        <f t="shared" si="0"/>
        <v>4.6196805358748594E-2</v>
      </c>
      <c r="K14" s="215">
        <f t="shared" si="5"/>
        <v>4.6660556333256928E-2</v>
      </c>
      <c r="L14" s="52">
        <f t="shared" si="6"/>
        <v>7.2271152315108861E-2</v>
      </c>
      <c r="N14" s="40">
        <f t="shared" si="1"/>
        <v>1.8645481725490922</v>
      </c>
      <c r="O14" s="143">
        <f t="shared" si="1"/>
        <v>2.1755605203193835</v>
      </c>
      <c r="P14" s="52">
        <f t="shared" si="7"/>
        <v>0.16680306379271226</v>
      </c>
      <c r="Q14" s="2"/>
    </row>
    <row r="15" spans="1:17" ht="20.100000000000001" customHeight="1" x14ac:dyDescent="0.25">
      <c r="A15" s="8" t="s">
        <v>170</v>
      </c>
      <c r="B15" s="19">
        <v>10066.470000000001</v>
      </c>
      <c r="C15" s="140">
        <v>9165.3399999999983</v>
      </c>
      <c r="D15" s="214">
        <f t="shared" si="2"/>
        <v>3.3695729053195907E-2</v>
      </c>
      <c r="E15" s="215">
        <f t="shared" si="3"/>
        <v>2.6517255120063449E-2</v>
      </c>
      <c r="F15" s="52">
        <f t="shared" si="4"/>
        <v>-8.9517974026645158E-2</v>
      </c>
      <c r="H15" s="19">
        <v>3630.2560000000008</v>
      </c>
      <c r="I15" s="140">
        <v>3339.8560000000002</v>
      </c>
      <c r="J15" s="214">
        <f t="shared" si="0"/>
        <v>4.1789748270207733E-2</v>
      </c>
      <c r="K15" s="215">
        <f t="shared" si="5"/>
        <v>3.6215425491367463E-2</v>
      </c>
      <c r="L15" s="52">
        <f t="shared" si="6"/>
        <v>-7.9994358524578008E-2</v>
      </c>
      <c r="N15" s="40">
        <f t="shared" si="1"/>
        <v>3.6062850234491339</v>
      </c>
      <c r="O15" s="143">
        <f t="shared" si="1"/>
        <v>3.6440066598729572</v>
      </c>
      <c r="P15" s="52">
        <f t="shared" si="7"/>
        <v>1.0459970905945052E-2</v>
      </c>
      <c r="Q15" s="2"/>
    </row>
    <row r="16" spans="1:17" ht="20.100000000000001" customHeight="1" x14ac:dyDescent="0.25">
      <c r="A16" s="8" t="s">
        <v>173</v>
      </c>
      <c r="B16" s="19">
        <v>5301.54</v>
      </c>
      <c r="C16" s="140">
        <v>13147.25</v>
      </c>
      <c r="D16" s="214">
        <f t="shared" si="2"/>
        <v>1.7745968090570004E-2</v>
      </c>
      <c r="E16" s="215">
        <f t="shared" si="3"/>
        <v>3.803775772390923E-2</v>
      </c>
      <c r="F16" s="52">
        <f t="shared" si="4"/>
        <v>1.4798926349702162</v>
      </c>
      <c r="H16" s="19">
        <v>1057.6200000000001</v>
      </c>
      <c r="I16" s="140">
        <v>2938.3929999999991</v>
      </c>
      <c r="J16" s="214">
        <f t="shared" si="0"/>
        <v>1.2174809039785926E-2</v>
      </c>
      <c r="K16" s="215">
        <f t="shared" si="5"/>
        <v>3.1862197877949132E-2</v>
      </c>
      <c r="L16" s="52">
        <f t="shared" si="6"/>
        <v>1.7783069533480822</v>
      </c>
      <c r="N16" s="40">
        <f t="shared" si="1"/>
        <v>1.9949297751219457</v>
      </c>
      <c r="O16" s="143">
        <f t="shared" si="1"/>
        <v>2.2349867843085049</v>
      </c>
      <c r="P16" s="52">
        <f t="shared" si="7"/>
        <v>0.1203335637074669</v>
      </c>
      <c r="Q16" s="2"/>
    </row>
    <row r="17" spans="1:17" ht="20.100000000000001" customHeight="1" x14ac:dyDescent="0.25">
      <c r="A17" s="8" t="s">
        <v>175</v>
      </c>
      <c r="B17" s="19">
        <v>7594.83</v>
      </c>
      <c r="C17" s="140">
        <v>31703.120000000003</v>
      </c>
      <c r="D17" s="214">
        <f t="shared" si="2"/>
        <v>2.5422351021270002E-2</v>
      </c>
      <c r="E17" s="215">
        <f t="shared" si="3"/>
        <v>9.1723789967637442E-2</v>
      </c>
      <c r="F17" s="52">
        <f t="shared" si="4"/>
        <v>3.1743027822874246</v>
      </c>
      <c r="H17" s="19">
        <v>1839.9669999999996</v>
      </c>
      <c r="I17" s="140">
        <v>2869.1749999999997</v>
      </c>
      <c r="J17" s="214">
        <f t="shared" si="0"/>
        <v>2.1180808669000004E-2</v>
      </c>
      <c r="K17" s="215">
        <f t="shared" si="5"/>
        <v>3.1111638775502364E-2</v>
      </c>
      <c r="L17" s="52">
        <f t="shared" si="6"/>
        <v>0.55936220595260688</v>
      </c>
      <c r="N17" s="40">
        <f t="shared" si="1"/>
        <v>2.422657255001099</v>
      </c>
      <c r="O17" s="143">
        <f t="shared" si="1"/>
        <v>0.90501344978033693</v>
      </c>
      <c r="P17" s="52">
        <f t="shared" si="7"/>
        <v>-0.62643768617615447</v>
      </c>
      <c r="Q17" s="2"/>
    </row>
    <row r="18" spans="1:17" ht="20.100000000000001" customHeight="1" x14ac:dyDescent="0.25">
      <c r="A18" s="8" t="s">
        <v>172</v>
      </c>
      <c r="B18" s="19">
        <v>14921.069999999998</v>
      </c>
      <c r="C18" s="140">
        <v>11941.55</v>
      </c>
      <c r="D18" s="214">
        <f t="shared" si="2"/>
        <v>4.9945644491442356E-2</v>
      </c>
      <c r="E18" s="215">
        <f t="shared" si="3"/>
        <v>3.4549414192926141E-2</v>
      </c>
      <c r="F18" s="52">
        <f t="shared" si="4"/>
        <v>-0.19968541130093212</v>
      </c>
      <c r="H18" s="19">
        <v>3372.3769999999995</v>
      </c>
      <c r="I18" s="140">
        <v>2826.1770000000001</v>
      </c>
      <c r="J18" s="214">
        <f t="shared" si="0"/>
        <v>3.8821170160517136E-2</v>
      </c>
      <c r="K18" s="215">
        <f t="shared" si="5"/>
        <v>3.0645393863961926E-2</v>
      </c>
      <c r="L18" s="52">
        <f t="shared" si="6"/>
        <v>-0.16196291221295822</v>
      </c>
      <c r="N18" s="40">
        <f t="shared" si="1"/>
        <v>2.260144212177813</v>
      </c>
      <c r="O18" s="143">
        <f t="shared" si="1"/>
        <v>2.3666751803576593</v>
      </c>
      <c r="P18" s="52">
        <f t="shared" si="7"/>
        <v>4.7134588848733679E-2</v>
      </c>
      <c r="Q18" s="2"/>
    </row>
    <row r="19" spans="1:17" ht="20.100000000000001" customHeight="1" x14ac:dyDescent="0.25">
      <c r="A19" s="8" t="s">
        <v>174</v>
      </c>
      <c r="B19" s="19">
        <v>6670.2999999999993</v>
      </c>
      <c r="C19" s="140">
        <v>6976.7300000000014</v>
      </c>
      <c r="D19" s="214">
        <f t="shared" si="2"/>
        <v>2.232765025908115E-2</v>
      </c>
      <c r="E19" s="215">
        <f t="shared" si="3"/>
        <v>2.0185146357232828E-2</v>
      </c>
      <c r="F19" s="52">
        <f t="shared" si="4"/>
        <v>4.5939462992669315E-2</v>
      </c>
      <c r="H19" s="19">
        <v>2085.2220000000002</v>
      </c>
      <c r="I19" s="140">
        <v>2433.4180000000001</v>
      </c>
      <c r="J19" s="214">
        <f t="shared" si="0"/>
        <v>2.4004065406819545E-2</v>
      </c>
      <c r="K19" s="215">
        <f t="shared" si="5"/>
        <v>2.6386547284778874E-2</v>
      </c>
      <c r="L19" s="52">
        <f t="shared" si="6"/>
        <v>0.16698270016333985</v>
      </c>
      <c r="N19" s="40">
        <f t="shared" si="1"/>
        <v>3.1261292595535437</v>
      </c>
      <c r="O19" s="143">
        <f t="shared" si="1"/>
        <v>3.4879062254093247</v>
      </c>
      <c r="P19" s="52">
        <f t="shared" si="7"/>
        <v>0.11572680968011155</v>
      </c>
      <c r="Q19" s="2"/>
    </row>
    <row r="20" spans="1:17" ht="20.100000000000001" customHeight="1" x14ac:dyDescent="0.25">
      <c r="A20" s="8" t="s">
        <v>176</v>
      </c>
      <c r="B20" s="19">
        <v>9549.5600000000013</v>
      </c>
      <c r="C20" s="140">
        <v>7534.7400000000007</v>
      </c>
      <c r="D20" s="214">
        <f t="shared" si="2"/>
        <v>3.1965464193231347E-2</v>
      </c>
      <c r="E20" s="215">
        <f t="shared" si="3"/>
        <v>2.1799586577622532E-2</v>
      </c>
      <c r="F20" s="52">
        <f t="shared" si="4"/>
        <v>-0.21098563703458592</v>
      </c>
      <c r="H20" s="19">
        <v>2198.2050000000004</v>
      </c>
      <c r="I20" s="140">
        <v>2011.7740000000001</v>
      </c>
      <c r="J20" s="214">
        <f t="shared" si="0"/>
        <v>2.5304670964337497E-2</v>
      </c>
      <c r="K20" s="215">
        <f t="shared" si="5"/>
        <v>2.18144888290005E-2</v>
      </c>
      <c r="L20" s="52">
        <f t="shared" si="6"/>
        <v>-8.481056134436972E-2</v>
      </c>
      <c r="N20" s="40">
        <f t="shared" si="1"/>
        <v>2.301891396043378</v>
      </c>
      <c r="O20" s="143">
        <f t="shared" si="1"/>
        <v>2.669997903046422</v>
      </c>
      <c r="P20" s="52">
        <f t="shared" si="7"/>
        <v>0.15991480207787667</v>
      </c>
      <c r="Q20" s="2"/>
    </row>
    <row r="21" spans="1:17" ht="20.100000000000001" customHeight="1" x14ac:dyDescent="0.25">
      <c r="A21" s="8" t="s">
        <v>177</v>
      </c>
      <c r="B21" s="19">
        <v>7341.76</v>
      </c>
      <c r="C21" s="140">
        <v>5167.3000000000011</v>
      </c>
      <c r="D21" s="214">
        <f t="shared" si="2"/>
        <v>2.4575243926976544E-2</v>
      </c>
      <c r="E21" s="215">
        <f t="shared" si="3"/>
        <v>1.4950085035787423E-2</v>
      </c>
      <c r="F21" s="52">
        <f t="shared" si="4"/>
        <v>-0.29617693849976012</v>
      </c>
      <c r="H21" s="19">
        <v>1917.472</v>
      </c>
      <c r="I21" s="140">
        <v>1862.2569999999998</v>
      </c>
      <c r="J21" s="214">
        <f t="shared" si="0"/>
        <v>2.2073008679049561E-2</v>
      </c>
      <c r="K21" s="215">
        <f t="shared" si="5"/>
        <v>2.0193214806050765E-2</v>
      </c>
      <c r="L21" s="52">
        <f t="shared" si="6"/>
        <v>-2.8795726873717137E-2</v>
      </c>
      <c r="N21" s="40">
        <f t="shared" si="1"/>
        <v>2.6117334263173952</v>
      </c>
      <c r="O21" s="143">
        <f t="shared" si="1"/>
        <v>3.6039266154471377</v>
      </c>
      <c r="P21" s="52">
        <f t="shared" si="7"/>
        <v>0.37989833844901921</v>
      </c>
      <c r="Q21" s="2"/>
    </row>
    <row r="22" spans="1:17" ht="20.100000000000001" customHeight="1" x14ac:dyDescent="0.25">
      <c r="A22" s="8" t="s">
        <v>179</v>
      </c>
      <c r="B22" s="19">
        <v>491.17</v>
      </c>
      <c r="C22" s="140">
        <v>637.3599999999999</v>
      </c>
      <c r="D22" s="214">
        <f t="shared" si="2"/>
        <v>1.6441047595689682E-3</v>
      </c>
      <c r="E22" s="215">
        <f t="shared" si="3"/>
        <v>1.8440164492886941E-3</v>
      </c>
      <c r="F22" s="52">
        <f t="shared" si="4"/>
        <v>0.2976362562860107</v>
      </c>
      <c r="H22" s="19">
        <v>1252.836</v>
      </c>
      <c r="I22" s="140">
        <v>1604.4330000000002</v>
      </c>
      <c r="J22" s="214">
        <f t="shared" si="0"/>
        <v>1.4422041052711975E-2</v>
      </c>
      <c r="K22" s="215">
        <f t="shared" si="5"/>
        <v>1.7397523655927435E-2</v>
      </c>
      <c r="L22" s="52">
        <f t="shared" si="6"/>
        <v>0.28064088196699344</v>
      </c>
      <c r="N22" s="40">
        <f t="shared" si="1"/>
        <v>25.507176741250483</v>
      </c>
      <c r="O22" s="143">
        <f t="shared" si="1"/>
        <v>25.173104681812486</v>
      </c>
      <c r="P22" s="52">
        <f t="shared" si="7"/>
        <v>-1.3097178995028946E-2</v>
      </c>
      <c r="Q22" s="2"/>
    </row>
    <row r="23" spans="1:17" ht="20.100000000000001" customHeight="1" x14ac:dyDescent="0.25">
      <c r="A23" s="8" t="s">
        <v>180</v>
      </c>
      <c r="B23" s="19">
        <v>3426.4399999999996</v>
      </c>
      <c r="C23" s="140">
        <v>3445.91</v>
      </c>
      <c r="D23" s="214">
        <f t="shared" si="2"/>
        <v>1.1469402268822393E-2</v>
      </c>
      <c r="E23" s="215">
        <f t="shared" si="3"/>
        <v>9.9697419398274197E-3</v>
      </c>
      <c r="F23" s="52">
        <f t="shared" si="4"/>
        <v>5.6822824856119641E-3</v>
      </c>
      <c r="H23" s="19">
        <v>1120.3519999999999</v>
      </c>
      <c r="I23" s="140">
        <v>1169.6089999999999</v>
      </c>
      <c r="J23" s="214">
        <f t="shared" si="0"/>
        <v>1.2896949431121045E-2</v>
      </c>
      <c r="K23" s="215">
        <f t="shared" si="5"/>
        <v>1.26825490660474E-2</v>
      </c>
      <c r="L23" s="52">
        <f t="shared" si="6"/>
        <v>4.3965646511096572E-2</v>
      </c>
      <c r="N23" s="40">
        <f t="shared" si="1"/>
        <v>3.2697260130047514</v>
      </c>
      <c r="O23" s="143">
        <f t="shared" si="1"/>
        <v>3.3941948570914504</v>
      </c>
      <c r="P23" s="52">
        <f t="shared" si="7"/>
        <v>3.8067056258428503E-2</v>
      </c>
      <c r="Q23" s="2"/>
    </row>
    <row r="24" spans="1:17" ht="20.100000000000001" customHeight="1" x14ac:dyDescent="0.25">
      <c r="A24" s="8" t="s">
        <v>182</v>
      </c>
      <c r="B24" s="19">
        <v>1827.95</v>
      </c>
      <c r="C24" s="140">
        <v>3495.7799999999997</v>
      </c>
      <c r="D24" s="214">
        <f t="shared" si="2"/>
        <v>6.1187395306189218E-3</v>
      </c>
      <c r="E24" s="215">
        <f t="shared" si="3"/>
        <v>1.0114026332205397E-2</v>
      </c>
      <c r="F24" s="52">
        <f t="shared" si="4"/>
        <v>0.91240460625290609</v>
      </c>
      <c r="H24" s="19">
        <v>637.93099999999981</v>
      </c>
      <c r="I24" s="140">
        <v>1127.7160000000001</v>
      </c>
      <c r="J24" s="214">
        <f t="shared" si="0"/>
        <v>7.343552604489015E-3</v>
      </c>
      <c r="K24" s="215">
        <f t="shared" si="5"/>
        <v>1.2228286121743858E-2</v>
      </c>
      <c r="L24" s="52">
        <f t="shared" si="6"/>
        <v>0.76777112258222358</v>
      </c>
      <c r="N24" s="40">
        <f t="shared" si="1"/>
        <v>3.4898711671544613</v>
      </c>
      <c r="O24" s="143">
        <f t="shared" si="1"/>
        <v>3.2259352705261781</v>
      </c>
      <c r="P24" s="52">
        <f t="shared" si="7"/>
        <v>-7.5629123250268521E-2</v>
      </c>
      <c r="Q24" s="2"/>
    </row>
    <row r="25" spans="1:17" ht="20.100000000000001" customHeight="1" x14ac:dyDescent="0.25">
      <c r="A25" s="8" t="s">
        <v>184</v>
      </c>
      <c r="B25" s="19">
        <v>4915.1400000000003</v>
      </c>
      <c r="C25" s="140">
        <v>11514.189999999999</v>
      </c>
      <c r="D25" s="214">
        <f t="shared" si="2"/>
        <v>1.6452562387661743E-2</v>
      </c>
      <c r="E25" s="215">
        <f t="shared" si="3"/>
        <v>3.3312971884390911E-2</v>
      </c>
      <c r="F25" s="52">
        <f t="shared" si="4"/>
        <v>1.3425965486232332</v>
      </c>
      <c r="H25" s="19">
        <v>389.99699999999996</v>
      </c>
      <c r="I25" s="140">
        <v>947.05200000000013</v>
      </c>
      <c r="J25" s="214">
        <f t="shared" si="0"/>
        <v>4.4894565166027408E-3</v>
      </c>
      <c r="K25" s="215">
        <f t="shared" si="5"/>
        <v>1.0269272430443271E-2</v>
      </c>
      <c r="L25" s="52">
        <f t="shared" si="6"/>
        <v>1.4283571412087792</v>
      </c>
      <c r="N25" s="40">
        <f t="shared" si="1"/>
        <v>0.79346061353287989</v>
      </c>
      <c r="O25" s="143">
        <f t="shared" si="1"/>
        <v>0.82250857420278822</v>
      </c>
      <c r="P25" s="52">
        <f t="shared" si="7"/>
        <v>3.6609202995687991E-2</v>
      </c>
      <c r="Q25" s="2"/>
    </row>
    <row r="26" spans="1:17" ht="20.100000000000001" customHeight="1" x14ac:dyDescent="0.25">
      <c r="A26" s="8" t="s">
        <v>199</v>
      </c>
      <c r="B26" s="19">
        <v>2384.8700000000003</v>
      </c>
      <c r="C26" s="140">
        <v>3595.74</v>
      </c>
      <c r="D26" s="214">
        <f t="shared" si="2"/>
        <v>7.982930793723652E-3</v>
      </c>
      <c r="E26" s="215">
        <f t="shared" si="3"/>
        <v>1.0403231623204045E-2</v>
      </c>
      <c r="F26" s="52">
        <f t="shared" si="4"/>
        <v>0.50772998108911571</v>
      </c>
      <c r="H26" s="19">
        <v>619.42100000000005</v>
      </c>
      <c r="I26" s="140">
        <v>810.82600000000002</v>
      </c>
      <c r="J26" s="214">
        <f t="shared" si="0"/>
        <v>7.1304744522921633E-3</v>
      </c>
      <c r="K26" s="215">
        <f t="shared" si="5"/>
        <v>8.7921181600235203E-3</v>
      </c>
      <c r="L26" s="52">
        <f t="shared" si="6"/>
        <v>0.30900631396094086</v>
      </c>
      <c r="N26" s="40">
        <f t="shared" si="1"/>
        <v>2.5972946114463258</v>
      </c>
      <c r="O26" s="143">
        <f t="shared" si="1"/>
        <v>2.2549628171113598</v>
      </c>
      <c r="P26" s="52">
        <f t="shared" si="7"/>
        <v>-0.13180322048423132</v>
      </c>
      <c r="Q26" s="2"/>
    </row>
    <row r="27" spans="1:17" ht="20.100000000000001" customHeight="1" x14ac:dyDescent="0.25">
      <c r="A27" s="8" t="s">
        <v>181</v>
      </c>
      <c r="B27" s="19">
        <v>2628.0499999999997</v>
      </c>
      <c r="C27" s="140">
        <v>2441.8599999999992</v>
      </c>
      <c r="D27" s="214">
        <f t="shared" si="2"/>
        <v>8.7969328610974333E-3</v>
      </c>
      <c r="E27" s="215">
        <f t="shared" si="3"/>
        <v>7.0648142444773594E-3</v>
      </c>
      <c r="F27" s="52">
        <f t="shared" si="4"/>
        <v>-7.0847206103384838E-2</v>
      </c>
      <c r="H27" s="19">
        <v>735.67000000000019</v>
      </c>
      <c r="I27" s="140">
        <v>780.09100000000001</v>
      </c>
      <c r="J27" s="214">
        <f t="shared" si="0"/>
        <v>8.4686766194846108E-3</v>
      </c>
      <c r="K27" s="215">
        <f t="shared" si="5"/>
        <v>8.4588459762894967E-3</v>
      </c>
      <c r="L27" s="52">
        <f t="shared" si="6"/>
        <v>6.03816928786002E-2</v>
      </c>
      <c r="N27" s="40">
        <f t="shared" si="1"/>
        <v>2.7992998611137541</v>
      </c>
      <c r="O27" s="143">
        <f t="shared" si="1"/>
        <v>3.1946589894588562</v>
      </c>
      <c r="P27" s="52">
        <f t="shared" si="7"/>
        <v>0.14123500445136344</v>
      </c>
      <c r="Q27" s="2"/>
    </row>
    <row r="28" spans="1:17" ht="20.100000000000001" customHeight="1" x14ac:dyDescent="0.25">
      <c r="A28" s="8" t="s">
        <v>202</v>
      </c>
      <c r="B28" s="19">
        <v>2534.7499999999995</v>
      </c>
      <c r="C28" s="140">
        <v>2960.8200000000006</v>
      </c>
      <c r="D28" s="214">
        <f t="shared" si="2"/>
        <v>8.4846276020877527E-3</v>
      </c>
      <c r="E28" s="215">
        <f t="shared" si="3"/>
        <v>8.5662746067888679E-3</v>
      </c>
      <c r="F28" s="52">
        <f t="shared" si="4"/>
        <v>0.16809152776407976</v>
      </c>
      <c r="H28" s="19">
        <v>628.93400000000008</v>
      </c>
      <c r="I28" s="140">
        <v>729.98099999999988</v>
      </c>
      <c r="J28" s="214">
        <f t="shared" si="0"/>
        <v>7.2399834993936594E-3</v>
      </c>
      <c r="K28" s="215">
        <f t="shared" si="5"/>
        <v>7.9154827380623315E-3</v>
      </c>
      <c r="L28" s="52">
        <f t="shared" si="6"/>
        <v>0.16066391704057945</v>
      </c>
      <c r="N28" s="40">
        <f t="shared" si="1"/>
        <v>2.4812466712693566</v>
      </c>
      <c r="O28" s="143">
        <f t="shared" si="1"/>
        <v>2.4654690254726721</v>
      </c>
      <c r="P28" s="52">
        <f t="shared" si="7"/>
        <v>-6.3587574663074402E-3</v>
      </c>
      <c r="Q28" s="2"/>
    </row>
    <row r="29" spans="1:17" ht="20.100000000000001" customHeight="1" x14ac:dyDescent="0.25">
      <c r="A29" s="8" t="s">
        <v>185</v>
      </c>
      <c r="B29" s="19">
        <v>1786.87</v>
      </c>
      <c r="C29" s="140">
        <v>1611.6000000000004</v>
      </c>
      <c r="D29" s="214">
        <f t="shared" si="2"/>
        <v>5.9812314916037265E-3</v>
      </c>
      <c r="E29" s="215">
        <f t="shared" si="3"/>
        <v>4.6626975487537034E-3</v>
      </c>
      <c r="F29" s="52">
        <f t="shared" si="4"/>
        <v>-9.8087717629150153E-2</v>
      </c>
      <c r="H29" s="19">
        <v>640.25199999999995</v>
      </c>
      <c r="I29" s="140">
        <v>719.06399999999985</v>
      </c>
      <c r="J29" s="214">
        <f t="shared" si="0"/>
        <v>7.3702708320011129E-3</v>
      </c>
      <c r="K29" s="215">
        <f t="shared" si="5"/>
        <v>7.7971052391254732E-3</v>
      </c>
      <c r="L29" s="52">
        <f t="shared" si="6"/>
        <v>0.12309528123301434</v>
      </c>
      <c r="N29" s="40">
        <f t="shared" si="1"/>
        <v>3.5830922227134598</v>
      </c>
      <c r="O29" s="143">
        <f t="shared" si="1"/>
        <v>4.4618019359642576</v>
      </c>
      <c r="P29" s="52">
        <f t="shared" si="7"/>
        <v>0.24523781656542312</v>
      </c>
      <c r="Q29" s="2"/>
    </row>
    <row r="30" spans="1:17" ht="20.100000000000001" customHeight="1" x14ac:dyDescent="0.25">
      <c r="A30" s="8" t="s">
        <v>178</v>
      </c>
      <c r="B30" s="19">
        <v>3898.0800000000004</v>
      </c>
      <c r="C30" s="140">
        <v>2603.2900000000004</v>
      </c>
      <c r="D30" s="214">
        <f t="shared" si="2"/>
        <v>1.3048133805363935E-2</v>
      </c>
      <c r="E30" s="215">
        <f t="shared" si="3"/>
        <v>7.5318651661051301E-3</v>
      </c>
      <c r="F30" s="52">
        <f t="shared" si="4"/>
        <v>-0.3321609612937651</v>
      </c>
      <c r="H30" s="19">
        <v>838.01300000000003</v>
      </c>
      <c r="I30" s="140">
        <v>706.17000000000007</v>
      </c>
      <c r="J30" s="214">
        <f t="shared" si="0"/>
        <v>9.6467996519147923E-3</v>
      </c>
      <c r="K30" s="215">
        <f t="shared" si="5"/>
        <v>7.6572903200733695E-3</v>
      </c>
      <c r="L30" s="52">
        <f t="shared" si="6"/>
        <v>-0.15732810827516991</v>
      </c>
      <c r="N30" s="40">
        <f t="shared" si="1"/>
        <v>2.1498096498789145</v>
      </c>
      <c r="O30" s="143">
        <f t="shared" si="1"/>
        <v>2.7126059716743045</v>
      </c>
      <c r="P30" s="52">
        <f t="shared" si="7"/>
        <v>0.26178890853294329</v>
      </c>
      <c r="Q30" s="2"/>
    </row>
    <row r="31" spans="1:17" ht="20.100000000000001" customHeight="1" x14ac:dyDescent="0.25">
      <c r="A31" s="8" t="s">
        <v>183</v>
      </c>
      <c r="B31" s="19">
        <v>1586.7599999999998</v>
      </c>
      <c r="C31" s="140">
        <v>2113.3700000000003</v>
      </c>
      <c r="D31" s="214">
        <f t="shared" si="2"/>
        <v>5.3113986365080435E-3</v>
      </c>
      <c r="E31" s="215">
        <f t="shared" si="3"/>
        <v>6.1144236278292468E-3</v>
      </c>
      <c r="F31" s="52">
        <f t="shared" si="4"/>
        <v>0.33187753661549363</v>
      </c>
      <c r="H31" s="19">
        <v>617.07900000000006</v>
      </c>
      <c r="I31" s="140">
        <v>670.14200000000005</v>
      </c>
      <c r="J31" s="214">
        <f t="shared" si="0"/>
        <v>7.1035144829542365E-3</v>
      </c>
      <c r="K31" s="215">
        <f t="shared" si="5"/>
        <v>7.2666239711041362E-3</v>
      </c>
      <c r="L31" s="52">
        <f t="shared" si="6"/>
        <v>8.5990610602532228E-2</v>
      </c>
      <c r="N31" s="40">
        <f t="shared" ref="N31" si="8">(H31/B31)*10</f>
        <v>3.8889246010738878</v>
      </c>
      <c r="O31" s="143">
        <f t="shared" ref="O31" si="9">(I31/C31)*10</f>
        <v>3.1709639107207916</v>
      </c>
      <c r="P31" s="52">
        <f t="shared" ref="P31" si="10">(O31-N31)/N31</f>
        <v>-0.1846167678732672</v>
      </c>
      <c r="Q31" s="2"/>
    </row>
    <row r="32" spans="1:17" ht="20.100000000000001" customHeight="1" thickBot="1" x14ac:dyDescent="0.3">
      <c r="A32" s="8" t="s">
        <v>17</v>
      </c>
      <c r="B32" s="196">
        <f>B33-SUM(B7:B31)</f>
        <v>28813.679999999877</v>
      </c>
      <c r="C32" s="119">
        <f>C33-SUM(C7:C31)</f>
        <v>27209.850000000035</v>
      </c>
      <c r="D32" s="214">
        <f t="shared" si="2"/>
        <v>9.6448700915562818E-2</v>
      </c>
      <c r="E32" s="215">
        <f t="shared" si="3"/>
        <v>7.8723815398955135E-2</v>
      </c>
      <c r="F32" s="52">
        <f t="shared" si="4"/>
        <v>-5.5662102168131548E-2</v>
      </c>
      <c r="H32" s="196">
        <f>H33-SUM(H7:H31)</f>
        <v>7398.6130000000412</v>
      </c>
      <c r="I32" s="119">
        <f>I33-SUM(I7:I31)</f>
        <v>7509.7960000000021</v>
      </c>
      <c r="J32" s="214">
        <f t="shared" si="0"/>
        <v>8.5169248344658915E-2</v>
      </c>
      <c r="K32" s="215">
        <f t="shared" si="5"/>
        <v>8.1431791518367699E-2</v>
      </c>
      <c r="L32" s="52">
        <f t="shared" si="6"/>
        <v>1.5027546379295723E-2</v>
      </c>
      <c r="N32" s="40">
        <f t="shared" si="1"/>
        <v>2.5677431692168695</v>
      </c>
      <c r="O32" s="143">
        <f t="shared" si="1"/>
        <v>2.7599549427872598</v>
      </c>
      <c r="P32" s="52">
        <f t="shared" si="7"/>
        <v>7.4856308011915604E-2</v>
      </c>
      <c r="Q32" s="2"/>
    </row>
    <row r="33" spans="1:17" ht="26.25" customHeight="1" thickBot="1" x14ac:dyDescent="0.3">
      <c r="A33" s="35" t="s">
        <v>18</v>
      </c>
      <c r="B33" s="36">
        <v>298746.16999999993</v>
      </c>
      <c r="C33" s="148">
        <v>345636.82999999996</v>
      </c>
      <c r="D33" s="251">
        <f>SUM(D7:D32)</f>
        <v>1</v>
      </c>
      <c r="E33" s="252">
        <f>SUM(E7:E32)</f>
        <v>0.99999999999999989</v>
      </c>
      <c r="F33" s="57">
        <f t="shared" si="4"/>
        <v>0.15695819631762992</v>
      </c>
      <c r="G33" s="56"/>
      <c r="H33" s="36">
        <v>86869.535000000018</v>
      </c>
      <c r="I33" s="148">
        <v>92221.918000000005</v>
      </c>
      <c r="J33" s="251">
        <f>SUM(J7:J32)</f>
        <v>1.0000000000000004</v>
      </c>
      <c r="K33" s="252">
        <f>SUM(K7:K32)</f>
        <v>0.99999999999999978</v>
      </c>
      <c r="L33" s="57">
        <f t="shared" si="6"/>
        <v>6.1614039950829549E-2</v>
      </c>
      <c r="M33" s="56"/>
      <c r="N33" s="37">
        <f t="shared" si="1"/>
        <v>2.9078041402170962</v>
      </c>
      <c r="O33" s="150">
        <f t="shared" si="1"/>
        <v>2.6681739327374348</v>
      </c>
      <c r="P33" s="57">
        <f t="shared" si="7"/>
        <v>-8.2409335678905363E-2</v>
      </c>
      <c r="Q33" s="2"/>
    </row>
    <row r="35" spans="1:17" ht="15.75" thickBot="1" x14ac:dyDescent="0.3"/>
    <row r="36" spans="1:17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60"/>
      <c r="L36" s="130" t="s">
        <v>0</v>
      </c>
      <c r="N36" s="354" t="s">
        <v>22</v>
      </c>
      <c r="O36" s="355"/>
      <c r="P36" s="130" t="s">
        <v>0</v>
      </c>
    </row>
    <row r="37" spans="1:17" x14ac:dyDescent="0.25">
      <c r="A37" s="369"/>
      <c r="B37" s="363" t="str">
        <f>B5</f>
        <v>jul</v>
      </c>
      <c r="C37" s="357"/>
      <c r="D37" s="363" t="str">
        <f>B37</f>
        <v>jul</v>
      </c>
      <c r="E37" s="357"/>
      <c r="F37" s="131" t="str">
        <f>F5</f>
        <v>2024 /2023</v>
      </c>
      <c r="H37" s="352" t="str">
        <f>B37</f>
        <v>jul</v>
      </c>
      <c r="I37" s="357"/>
      <c r="J37" s="363" t="str">
        <f>B37</f>
        <v>jul</v>
      </c>
      <c r="K37" s="353"/>
      <c r="L37" s="131" t="str">
        <f>F37</f>
        <v>2024 /2023</v>
      </c>
      <c r="N37" s="352" t="str">
        <f>B37</f>
        <v>jul</v>
      </c>
      <c r="O37" s="353"/>
      <c r="P37" s="131" t="str">
        <f>F37</f>
        <v>2024 /2023</v>
      </c>
    </row>
    <row r="38" spans="1:17" ht="19.5" customHeight="1" thickBot="1" x14ac:dyDescent="0.3">
      <c r="A38" s="370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163</v>
      </c>
      <c r="B39" s="19">
        <v>26939.82</v>
      </c>
      <c r="C39" s="147">
        <v>27507.710000000003</v>
      </c>
      <c r="D39" s="247">
        <f>B39/$B$62</f>
        <v>0.21686087678066188</v>
      </c>
      <c r="E39" s="246">
        <f>C39/$C$62</f>
        <v>0.19677488374042754</v>
      </c>
      <c r="F39" s="52">
        <f>(C39-B39)/B39</f>
        <v>2.1079947824447345E-2</v>
      </c>
      <c r="H39" s="39">
        <v>8316.8870000000006</v>
      </c>
      <c r="I39" s="147">
        <v>8448.172999999997</v>
      </c>
      <c r="J39" s="250">
        <f>H39/$H$62</f>
        <v>0.24893997780132815</v>
      </c>
      <c r="K39" s="246">
        <f>I39/$I$62</f>
        <v>0.24164218473584323</v>
      </c>
      <c r="L39" s="52">
        <f>(I39-H39)/H39</f>
        <v>1.5785473579236608E-2</v>
      </c>
      <c r="N39" s="40">
        <f t="shared" ref="N39:O62" si="11">(H39/B39)*10</f>
        <v>3.0872095656169938</v>
      </c>
      <c r="O39" s="149">
        <f t="shared" si="11"/>
        <v>3.0712018557706173</v>
      </c>
      <c r="P39" s="52">
        <f>(O39-N39)/N39</f>
        <v>-5.1851711087767477E-3</v>
      </c>
    </row>
    <row r="40" spans="1:17" ht="20.100000000000001" customHeight="1" x14ac:dyDescent="0.25">
      <c r="A40" s="38" t="s">
        <v>169</v>
      </c>
      <c r="B40" s="19">
        <v>10799.710000000001</v>
      </c>
      <c r="C40" s="140">
        <v>12607.050000000003</v>
      </c>
      <c r="D40" s="247">
        <f t="shared" ref="D40:D61" si="12">B40/$B$62</f>
        <v>8.6935791685946007E-2</v>
      </c>
      <c r="E40" s="215">
        <f t="shared" ref="E40:E61" si="13">C40/$C$62</f>
        <v>9.0183835661338488E-2</v>
      </c>
      <c r="F40" s="52">
        <f t="shared" ref="F40:F62" si="14">(C40-B40)/B40</f>
        <v>0.16735078997491615</v>
      </c>
      <c r="H40" s="19">
        <v>3531.0550000000003</v>
      </c>
      <c r="I40" s="140">
        <v>4729.1139999999987</v>
      </c>
      <c r="J40" s="247">
        <f t="shared" ref="J40:J62" si="15">H40/$H$62</f>
        <v>0.10569107808189156</v>
      </c>
      <c r="K40" s="215">
        <f t="shared" ref="K40:K62" si="16">I40/$I$62</f>
        <v>0.13526633969556051</v>
      </c>
      <c r="L40" s="52">
        <f t="shared" ref="L40:L62" si="17">(I40-H40)/H40</f>
        <v>0.33929208126183202</v>
      </c>
      <c r="N40" s="40">
        <f t="shared" si="11"/>
        <v>3.269583164733127</v>
      </c>
      <c r="O40" s="143">
        <f t="shared" si="11"/>
        <v>3.7511662125556713</v>
      </c>
      <c r="P40" s="52">
        <f t="shared" ref="P40:P62" si="18">(O40-N40)/N40</f>
        <v>0.14729187898233273</v>
      </c>
    </row>
    <row r="41" spans="1:17" ht="20.100000000000001" customHeight="1" x14ac:dyDescent="0.25">
      <c r="A41" s="38" t="s">
        <v>167</v>
      </c>
      <c r="B41" s="19">
        <v>21523.149999999998</v>
      </c>
      <c r="C41" s="140">
        <v>19779.39</v>
      </c>
      <c r="D41" s="247">
        <f t="shared" si="12"/>
        <v>0.17325762310519158</v>
      </c>
      <c r="E41" s="215">
        <f t="shared" si="13"/>
        <v>0.14149077359426046</v>
      </c>
      <c r="F41" s="52">
        <f t="shared" si="14"/>
        <v>-8.1017880747009552E-2</v>
      </c>
      <c r="H41" s="19">
        <v>4013.0949999999993</v>
      </c>
      <c r="I41" s="140">
        <v>4303.1260000000011</v>
      </c>
      <c r="J41" s="247">
        <f t="shared" si="15"/>
        <v>0.12011943654093421</v>
      </c>
      <c r="K41" s="215">
        <f t="shared" si="16"/>
        <v>0.12308185069524627</v>
      </c>
      <c r="L41" s="52">
        <f t="shared" si="17"/>
        <v>7.2271152315108861E-2</v>
      </c>
      <c r="N41" s="40">
        <f t="shared" si="11"/>
        <v>1.8645481725490922</v>
      </c>
      <c r="O41" s="143">
        <f t="shared" si="11"/>
        <v>2.1755605203193835</v>
      </c>
      <c r="P41" s="52">
        <f t="shared" si="18"/>
        <v>0.16680306379271226</v>
      </c>
    </row>
    <row r="42" spans="1:17" ht="20.100000000000001" customHeight="1" x14ac:dyDescent="0.25">
      <c r="A42" s="38" t="s">
        <v>170</v>
      </c>
      <c r="B42" s="19">
        <v>10066.470000000001</v>
      </c>
      <c r="C42" s="140">
        <v>9165.3399999999983</v>
      </c>
      <c r="D42" s="247">
        <f t="shared" si="12"/>
        <v>8.1033336907456302E-2</v>
      </c>
      <c r="E42" s="215">
        <f t="shared" si="13"/>
        <v>6.5563753323758675E-2</v>
      </c>
      <c r="F42" s="52">
        <f t="shared" si="14"/>
        <v>-8.9517974026645158E-2</v>
      </c>
      <c r="H42" s="19">
        <v>3630.2560000000008</v>
      </c>
      <c r="I42" s="140">
        <v>3339.8560000000002</v>
      </c>
      <c r="J42" s="247">
        <f t="shared" si="15"/>
        <v>0.10866034948570763</v>
      </c>
      <c r="K42" s="215">
        <f t="shared" si="16"/>
        <v>9.5529542368878423E-2</v>
      </c>
      <c r="L42" s="52">
        <f t="shared" si="17"/>
        <v>-7.9994358524578008E-2</v>
      </c>
      <c r="N42" s="40">
        <f t="shared" si="11"/>
        <v>3.6062850234491339</v>
      </c>
      <c r="O42" s="143">
        <f t="shared" si="11"/>
        <v>3.6440066598729572</v>
      </c>
      <c r="P42" s="52">
        <f t="shared" si="18"/>
        <v>1.0459970905945052E-2</v>
      </c>
    </row>
    <row r="43" spans="1:17" ht="20.100000000000001" customHeight="1" x14ac:dyDescent="0.25">
      <c r="A43" s="38" t="s">
        <v>175</v>
      </c>
      <c r="B43" s="19">
        <v>7594.83</v>
      </c>
      <c r="C43" s="140">
        <v>31703.120000000003</v>
      </c>
      <c r="D43" s="247">
        <f t="shared" si="12"/>
        <v>6.1137063751727894E-2</v>
      </c>
      <c r="E43" s="215">
        <f t="shared" si="13"/>
        <v>0.22678651738762778</v>
      </c>
      <c r="F43" s="52">
        <f t="shared" si="14"/>
        <v>3.1743027822874246</v>
      </c>
      <c r="H43" s="19">
        <v>1839.9669999999996</v>
      </c>
      <c r="I43" s="140">
        <v>2869.1749999999997</v>
      </c>
      <c r="J43" s="247">
        <f t="shared" si="15"/>
        <v>5.5073652453757789E-2</v>
      </c>
      <c r="K43" s="215">
        <f t="shared" si="16"/>
        <v>8.2066704290911549E-2</v>
      </c>
      <c r="L43" s="52">
        <f t="shared" si="17"/>
        <v>0.55936220595260688</v>
      </c>
      <c r="N43" s="40">
        <f t="shared" si="11"/>
        <v>2.422657255001099</v>
      </c>
      <c r="O43" s="143">
        <f t="shared" si="11"/>
        <v>0.90501344978033693</v>
      </c>
      <c r="P43" s="52">
        <f t="shared" si="18"/>
        <v>-0.62643768617615447</v>
      </c>
    </row>
    <row r="44" spans="1:17" ht="20.100000000000001" customHeight="1" x14ac:dyDescent="0.25">
      <c r="A44" s="38" t="s">
        <v>172</v>
      </c>
      <c r="B44" s="19">
        <v>14921.069999999998</v>
      </c>
      <c r="C44" s="140">
        <v>11941.55</v>
      </c>
      <c r="D44" s="247">
        <f t="shared" si="12"/>
        <v>0.12011202460542164</v>
      </c>
      <c r="E44" s="215">
        <f t="shared" si="13"/>
        <v>8.5423218178848848E-2</v>
      </c>
      <c r="F44" s="52">
        <f t="shared" si="14"/>
        <v>-0.19968541130093212</v>
      </c>
      <c r="H44" s="19">
        <v>3372.3769999999995</v>
      </c>
      <c r="I44" s="140">
        <v>2826.1770000000001</v>
      </c>
      <c r="J44" s="247">
        <f t="shared" si="15"/>
        <v>0.10094154886530374</v>
      </c>
      <c r="K44" s="215">
        <f t="shared" si="16"/>
        <v>8.0836837116166002E-2</v>
      </c>
      <c r="L44" s="52">
        <f t="shared" si="17"/>
        <v>-0.16196291221295822</v>
      </c>
      <c r="N44" s="40">
        <f t="shared" si="11"/>
        <v>2.260144212177813</v>
      </c>
      <c r="O44" s="143">
        <f t="shared" si="11"/>
        <v>2.3666751803576593</v>
      </c>
      <c r="P44" s="52">
        <f t="shared" si="18"/>
        <v>4.7134588848733679E-2</v>
      </c>
    </row>
    <row r="45" spans="1:17" ht="20.100000000000001" customHeight="1" x14ac:dyDescent="0.25">
      <c r="A45" s="38" t="s">
        <v>176</v>
      </c>
      <c r="B45" s="19">
        <v>9549.5600000000013</v>
      </c>
      <c r="C45" s="140">
        <v>7534.7400000000007</v>
      </c>
      <c r="D45" s="247">
        <f t="shared" si="12"/>
        <v>7.6872301094422224E-2</v>
      </c>
      <c r="E45" s="215">
        <f t="shared" si="13"/>
        <v>5.3899346311065112E-2</v>
      </c>
      <c r="F45" s="52">
        <f t="shared" si="14"/>
        <v>-0.21098563703458592</v>
      </c>
      <c r="H45" s="19">
        <v>2198.2050000000004</v>
      </c>
      <c r="I45" s="140">
        <v>2011.7740000000001</v>
      </c>
      <c r="J45" s="247">
        <f t="shared" si="15"/>
        <v>6.5796385583063541E-2</v>
      </c>
      <c r="K45" s="215">
        <f t="shared" si="16"/>
        <v>5.7542555598088067E-2</v>
      </c>
      <c r="L45" s="52">
        <f t="shared" si="17"/>
        <v>-8.481056134436972E-2</v>
      </c>
      <c r="N45" s="40">
        <f t="shared" si="11"/>
        <v>2.301891396043378</v>
      </c>
      <c r="O45" s="143">
        <f t="shared" si="11"/>
        <v>2.669997903046422</v>
      </c>
      <c r="P45" s="52">
        <f t="shared" si="18"/>
        <v>0.15991480207787667</v>
      </c>
    </row>
    <row r="46" spans="1:17" ht="20.100000000000001" customHeight="1" x14ac:dyDescent="0.25">
      <c r="A46" s="38" t="s">
        <v>177</v>
      </c>
      <c r="B46" s="19">
        <v>7341.76</v>
      </c>
      <c r="C46" s="140">
        <v>5167.3000000000011</v>
      </c>
      <c r="D46" s="247">
        <f t="shared" si="12"/>
        <v>5.909989416088126E-2</v>
      </c>
      <c r="E46" s="215">
        <f t="shared" si="13"/>
        <v>3.696399506727064E-2</v>
      </c>
      <c r="F46" s="52">
        <f t="shared" si="14"/>
        <v>-0.29617693849976012</v>
      </c>
      <c r="H46" s="19">
        <v>1917.472</v>
      </c>
      <c r="I46" s="140">
        <v>1862.2569999999998</v>
      </c>
      <c r="J46" s="247">
        <f t="shared" si="15"/>
        <v>5.7393522013064295E-2</v>
      </c>
      <c r="K46" s="215">
        <f t="shared" si="16"/>
        <v>5.3265936909627359E-2</v>
      </c>
      <c r="L46" s="52">
        <f t="shared" si="17"/>
        <v>-2.8795726873717137E-2</v>
      </c>
      <c r="N46" s="40">
        <f t="shared" si="11"/>
        <v>2.6117334263173952</v>
      </c>
      <c r="O46" s="143">
        <f t="shared" si="11"/>
        <v>3.6039266154471377</v>
      </c>
      <c r="P46" s="52">
        <f t="shared" si="18"/>
        <v>0.37989833844901921</v>
      </c>
    </row>
    <row r="47" spans="1:17" ht="20.100000000000001" customHeight="1" x14ac:dyDescent="0.25">
      <c r="A47" s="38" t="s">
        <v>182</v>
      </c>
      <c r="B47" s="19">
        <v>1827.95</v>
      </c>
      <c r="C47" s="140">
        <v>3495.7799999999997</v>
      </c>
      <c r="D47" s="247">
        <f t="shared" si="12"/>
        <v>1.4714680339779957E-2</v>
      </c>
      <c r="E47" s="215">
        <f t="shared" si="13"/>
        <v>2.5006869095323153E-2</v>
      </c>
      <c r="F47" s="52">
        <f t="shared" si="14"/>
        <v>0.91240460625290609</v>
      </c>
      <c r="H47" s="19">
        <v>637.93099999999981</v>
      </c>
      <c r="I47" s="140">
        <v>1127.7160000000001</v>
      </c>
      <c r="J47" s="247">
        <f t="shared" si="15"/>
        <v>1.9094467554841014E-2</v>
      </c>
      <c r="K47" s="215">
        <f t="shared" si="16"/>
        <v>3.225593959801324E-2</v>
      </c>
      <c r="L47" s="52">
        <f t="shared" si="17"/>
        <v>0.76777112258222358</v>
      </c>
      <c r="N47" s="40">
        <f t="shared" si="11"/>
        <v>3.4898711671544613</v>
      </c>
      <c r="O47" s="143">
        <f t="shared" si="11"/>
        <v>3.2259352705261781</v>
      </c>
      <c r="P47" s="52">
        <f t="shared" si="18"/>
        <v>-7.5629123250268521E-2</v>
      </c>
    </row>
    <row r="48" spans="1:17" ht="20.100000000000001" customHeight="1" x14ac:dyDescent="0.25">
      <c r="A48" s="38" t="s">
        <v>181</v>
      </c>
      <c r="B48" s="19">
        <v>2628.0499999999997</v>
      </c>
      <c r="C48" s="140">
        <v>2441.8599999999992</v>
      </c>
      <c r="D48" s="247">
        <f t="shared" si="12"/>
        <v>2.1155346517661155E-2</v>
      </c>
      <c r="E48" s="215">
        <f t="shared" si="13"/>
        <v>1.746771060224207E-2</v>
      </c>
      <c r="F48" s="52">
        <f t="shared" si="14"/>
        <v>-7.0847206103384838E-2</v>
      </c>
      <c r="H48" s="19">
        <v>735.67000000000019</v>
      </c>
      <c r="I48" s="140">
        <v>780.09100000000001</v>
      </c>
      <c r="J48" s="247">
        <f t="shared" si="15"/>
        <v>2.2019978565189488E-2</v>
      </c>
      <c r="K48" s="215">
        <f t="shared" si="16"/>
        <v>2.2312859068199568E-2</v>
      </c>
      <c r="L48" s="52">
        <f t="shared" si="17"/>
        <v>6.03816928786002E-2</v>
      </c>
      <c r="N48" s="40">
        <f t="shared" si="11"/>
        <v>2.7992998611137541</v>
      </c>
      <c r="O48" s="143">
        <f t="shared" si="11"/>
        <v>3.1946589894588562</v>
      </c>
      <c r="P48" s="52">
        <f t="shared" si="18"/>
        <v>0.14123500445136344</v>
      </c>
    </row>
    <row r="49" spans="1:16" ht="20.100000000000001" customHeight="1" x14ac:dyDescent="0.25">
      <c r="A49" s="38" t="s">
        <v>178</v>
      </c>
      <c r="B49" s="19">
        <v>3898.0800000000004</v>
      </c>
      <c r="C49" s="140">
        <v>2603.2900000000004</v>
      </c>
      <c r="D49" s="247">
        <f t="shared" si="12"/>
        <v>3.1378867659886463E-2</v>
      </c>
      <c r="E49" s="215">
        <f t="shared" si="13"/>
        <v>1.8622491188565592E-2</v>
      </c>
      <c r="F49" s="52">
        <f t="shared" si="14"/>
        <v>-0.3321609612937651</v>
      </c>
      <c r="H49" s="19">
        <v>838.01300000000003</v>
      </c>
      <c r="I49" s="140">
        <v>706.17000000000007</v>
      </c>
      <c r="J49" s="247">
        <f t="shared" si="15"/>
        <v>2.5083295903530298E-2</v>
      </c>
      <c r="K49" s="215">
        <f t="shared" si="16"/>
        <v>2.0198504646496997E-2</v>
      </c>
      <c r="L49" s="52">
        <f t="shared" si="17"/>
        <v>-0.15732810827516991</v>
      </c>
      <c r="N49" s="40">
        <f t="shared" si="11"/>
        <v>2.1498096498789145</v>
      </c>
      <c r="O49" s="143">
        <f t="shared" si="11"/>
        <v>2.7126059716743045</v>
      </c>
      <c r="P49" s="52">
        <f t="shared" si="18"/>
        <v>0.26178890853294329</v>
      </c>
    </row>
    <row r="50" spans="1:16" ht="20.100000000000001" customHeight="1" x14ac:dyDescent="0.25">
      <c r="A50" s="38" t="s">
        <v>186</v>
      </c>
      <c r="B50" s="19">
        <v>2533.59</v>
      </c>
      <c r="C50" s="140">
        <v>1715.07</v>
      </c>
      <c r="D50" s="247">
        <f t="shared" si="12"/>
        <v>2.0394959907034164E-2</v>
      </c>
      <c r="E50" s="215">
        <f t="shared" si="13"/>
        <v>1.226865849089928E-2</v>
      </c>
      <c r="F50" s="52">
        <f t="shared" si="14"/>
        <v>-0.32306726818467085</v>
      </c>
      <c r="H50" s="19">
        <v>836.02500000000009</v>
      </c>
      <c r="I50" s="140">
        <v>538.97799999999995</v>
      </c>
      <c r="J50" s="247">
        <f t="shared" si="15"/>
        <v>2.5023791346612666E-2</v>
      </c>
      <c r="K50" s="215">
        <f t="shared" si="16"/>
        <v>1.5416329831853034E-2</v>
      </c>
      <c r="L50" s="52">
        <f t="shared" si="17"/>
        <v>-0.35530875272868645</v>
      </c>
      <c r="N50" s="40">
        <f t="shared" si="11"/>
        <v>3.2997643659787101</v>
      </c>
      <c r="O50" s="143">
        <f t="shared" si="11"/>
        <v>3.1426005935617782</v>
      </c>
      <c r="P50" s="52">
        <f t="shared" si="18"/>
        <v>-4.7628786478611823E-2</v>
      </c>
    </row>
    <row r="51" spans="1:16" ht="20.100000000000001" customHeight="1" x14ac:dyDescent="0.25">
      <c r="A51" s="38" t="s">
        <v>189</v>
      </c>
      <c r="B51" s="19">
        <v>759.2299999999999</v>
      </c>
      <c r="C51" s="140">
        <v>1334.8</v>
      </c>
      <c r="D51" s="247">
        <f t="shared" si="12"/>
        <v>6.1116697690697967E-3</v>
      </c>
      <c r="E51" s="215">
        <f t="shared" si="13"/>
        <v>9.54841805503703E-3</v>
      </c>
      <c r="F51" s="52">
        <f t="shared" si="14"/>
        <v>0.75809701934855067</v>
      </c>
      <c r="H51" s="19">
        <v>239.61400000000003</v>
      </c>
      <c r="I51" s="140">
        <v>421.23399999999992</v>
      </c>
      <c r="J51" s="247">
        <f t="shared" si="15"/>
        <v>7.1720950207556566E-3</v>
      </c>
      <c r="K51" s="215">
        <f t="shared" si="16"/>
        <v>1.2048510849034248E-2</v>
      </c>
      <c r="L51" s="52">
        <f t="shared" si="17"/>
        <v>0.75796906691595589</v>
      </c>
      <c r="N51" s="40">
        <f t="shared" si="11"/>
        <v>3.1560133292941539</v>
      </c>
      <c r="O51" s="143">
        <f t="shared" si="11"/>
        <v>3.1557836379982014</v>
      </c>
      <c r="P51" s="52">
        <f t="shared" si="18"/>
        <v>-7.277893721820475E-5</v>
      </c>
    </row>
    <row r="52" spans="1:16" ht="20.100000000000001" customHeight="1" x14ac:dyDescent="0.25">
      <c r="A52" s="38" t="s">
        <v>188</v>
      </c>
      <c r="B52" s="19">
        <v>807.79</v>
      </c>
      <c r="C52" s="140">
        <v>728.39</v>
      </c>
      <c r="D52" s="247">
        <f t="shared" si="12"/>
        <v>6.5025693436203671E-3</v>
      </c>
      <c r="E52" s="215">
        <f t="shared" si="13"/>
        <v>5.2104976229460755E-3</v>
      </c>
      <c r="F52" s="52">
        <f t="shared" si="14"/>
        <v>-9.8292873147724016E-2</v>
      </c>
      <c r="H52" s="19">
        <v>208.47200000000001</v>
      </c>
      <c r="I52" s="140">
        <v>230.43600000000001</v>
      </c>
      <c r="J52" s="247">
        <f t="shared" si="15"/>
        <v>6.2399567352782936E-3</v>
      </c>
      <c r="K52" s="215">
        <f t="shared" si="16"/>
        <v>6.5911361523715E-3</v>
      </c>
      <c r="L52" s="52">
        <f t="shared" si="17"/>
        <v>0.10535707433132506</v>
      </c>
      <c r="N52" s="40">
        <f t="shared" ref="N52:N53" si="19">(H52/B52)*10</f>
        <v>2.5807697545154062</v>
      </c>
      <c r="O52" s="143">
        <f t="shared" ref="O52:O53" si="20">(I52/C52)*10</f>
        <v>3.1636348659372042</v>
      </c>
      <c r="P52" s="52">
        <f t="shared" ref="P52:P53" si="21">(O52-N52)/N52</f>
        <v>0.22584932669874813</v>
      </c>
    </row>
    <row r="53" spans="1:16" ht="20.100000000000001" customHeight="1" x14ac:dyDescent="0.25">
      <c r="A53" s="38" t="s">
        <v>193</v>
      </c>
      <c r="B53" s="19">
        <v>309.62</v>
      </c>
      <c r="C53" s="140">
        <v>308.48999999999995</v>
      </c>
      <c r="D53" s="247">
        <f t="shared" si="12"/>
        <v>2.4923872790845866E-3</v>
      </c>
      <c r="E53" s="215">
        <f t="shared" si="13"/>
        <v>2.2067661715600637E-3</v>
      </c>
      <c r="F53" s="52">
        <f t="shared" si="14"/>
        <v>-3.6496350364965194E-3</v>
      </c>
      <c r="H53" s="19">
        <v>112.021</v>
      </c>
      <c r="I53" s="140">
        <v>134.80500000000001</v>
      </c>
      <c r="J53" s="247">
        <f t="shared" si="15"/>
        <v>3.3529979730736485E-3</v>
      </c>
      <c r="K53" s="215">
        <f t="shared" si="16"/>
        <v>3.8558129329637732E-3</v>
      </c>
      <c r="L53" s="52">
        <f t="shared" si="17"/>
        <v>0.20339043572187362</v>
      </c>
      <c r="N53" s="40">
        <f t="shared" si="19"/>
        <v>3.618015632065112</v>
      </c>
      <c r="O53" s="143">
        <f t="shared" si="20"/>
        <v>4.3698337061168928</v>
      </c>
      <c r="P53" s="52">
        <f t="shared" si="21"/>
        <v>0.20779845929594662</v>
      </c>
    </row>
    <row r="54" spans="1:16" ht="20.100000000000001" customHeight="1" x14ac:dyDescent="0.25">
      <c r="A54" s="38" t="s">
        <v>190</v>
      </c>
      <c r="B54" s="19">
        <v>971.28999999999985</v>
      </c>
      <c r="C54" s="140">
        <v>270.06000000000006</v>
      </c>
      <c r="D54" s="247">
        <f t="shared" si="12"/>
        <v>7.8187159753958652E-3</v>
      </c>
      <c r="E54" s="215">
        <f t="shared" si="13"/>
        <v>1.9318592897387629E-3</v>
      </c>
      <c r="F54" s="52">
        <f t="shared" si="14"/>
        <v>-0.72195739686396432</v>
      </c>
      <c r="H54" s="19">
        <v>386.10200000000003</v>
      </c>
      <c r="I54" s="140">
        <v>130.87800000000001</v>
      </c>
      <c r="J54" s="247">
        <f t="shared" si="15"/>
        <v>1.1556754745982289E-2</v>
      </c>
      <c r="K54" s="215">
        <f t="shared" si="16"/>
        <v>3.7434893738394919E-3</v>
      </c>
      <c r="L54" s="52">
        <f t="shared" si="17"/>
        <v>-0.66102739690548096</v>
      </c>
      <c r="N54" s="40">
        <f t="shared" ref="N54" si="22">(H54/B54)*10</f>
        <v>3.9751464547148645</v>
      </c>
      <c r="O54" s="143">
        <f t="shared" ref="O54" si="23">(I54/C54)*10</f>
        <v>4.8462563874694506</v>
      </c>
      <c r="P54" s="52">
        <f t="shared" ref="P54" si="24">(O54-N54)/N54</f>
        <v>0.21913907894421727</v>
      </c>
    </row>
    <row r="55" spans="1:16" ht="20.100000000000001" customHeight="1" x14ac:dyDescent="0.25">
      <c r="A55" s="38" t="s">
        <v>192</v>
      </c>
      <c r="B55" s="19">
        <v>409.74</v>
      </c>
      <c r="C55" s="140">
        <v>358.67999999999995</v>
      </c>
      <c r="D55" s="247">
        <f t="shared" si="12"/>
        <v>3.2983359076678462E-3</v>
      </c>
      <c r="E55" s="215">
        <f t="shared" si="13"/>
        <v>2.5657975636654787E-3</v>
      </c>
      <c r="F55" s="52">
        <f t="shared" si="14"/>
        <v>-0.12461560989896046</v>
      </c>
      <c r="H55" s="19">
        <v>137.38199999999998</v>
      </c>
      <c r="I55" s="140">
        <v>116.80999999999999</v>
      </c>
      <c r="J55" s="247">
        <f t="shared" si="15"/>
        <v>4.1121001199489731E-3</v>
      </c>
      <c r="K55" s="215">
        <f t="shared" si="16"/>
        <v>3.3411038811579563E-3</v>
      </c>
      <c r="L55" s="52">
        <f t="shared" si="17"/>
        <v>-0.1497430522193591</v>
      </c>
      <c r="N55" s="40">
        <f t="shared" si="11"/>
        <v>3.3529067213354802</v>
      </c>
      <c r="O55" s="143">
        <f t="shared" si="11"/>
        <v>3.2566633210661315</v>
      </c>
      <c r="P55" s="52">
        <f t="shared" si="18"/>
        <v>-2.8704466979926714E-2</v>
      </c>
    </row>
    <row r="56" spans="1:16" ht="20.100000000000001" customHeight="1" x14ac:dyDescent="0.25">
      <c r="A56" s="38" t="s">
        <v>191</v>
      </c>
      <c r="B56" s="19">
        <v>382.04999999999995</v>
      </c>
      <c r="C56" s="140">
        <v>403.45000000000005</v>
      </c>
      <c r="D56" s="247">
        <f t="shared" si="12"/>
        <v>3.0754362120478853E-3</v>
      </c>
      <c r="E56" s="215">
        <f t="shared" si="13"/>
        <v>2.8860572852147811E-3</v>
      </c>
      <c r="F56" s="52">
        <f t="shared" si="14"/>
        <v>5.6013610783929052E-2</v>
      </c>
      <c r="H56" s="19">
        <v>122.01000000000002</v>
      </c>
      <c r="I56" s="140">
        <v>106.77000000000001</v>
      </c>
      <c r="J56" s="247">
        <f t="shared" si="15"/>
        <v>3.6519874192759922E-3</v>
      </c>
      <c r="K56" s="215">
        <f t="shared" si="16"/>
        <v>3.0539308397503212E-3</v>
      </c>
      <c r="L56" s="52">
        <f t="shared" si="17"/>
        <v>-0.12490779444307849</v>
      </c>
      <c r="N56" s="40">
        <f t="shared" ref="N56" si="25">(H56/B56)*10</f>
        <v>3.1935610522182967</v>
      </c>
      <c r="O56" s="143">
        <f t="shared" ref="O56" si="26">(I56/C56)*10</f>
        <v>2.6464245879291113</v>
      </c>
      <c r="P56" s="52">
        <f t="shared" ref="P56" si="27">(O56-N56)/N56</f>
        <v>-0.17132488007678323</v>
      </c>
    </row>
    <row r="57" spans="1:16" ht="20.100000000000001" customHeight="1" x14ac:dyDescent="0.25">
      <c r="A57" s="38" t="s">
        <v>194</v>
      </c>
      <c r="B57" s="19">
        <v>241.42999999999995</v>
      </c>
      <c r="C57" s="140">
        <v>210.07000000000002</v>
      </c>
      <c r="D57" s="247">
        <f t="shared" si="12"/>
        <v>1.9434696104560158E-3</v>
      </c>
      <c r="E57" s="215">
        <f t="shared" si="13"/>
        <v>1.5027241390632522E-3</v>
      </c>
      <c r="F57" s="52">
        <f t="shared" si="14"/>
        <v>-0.12989272252826881</v>
      </c>
      <c r="H57" s="19">
        <v>63.552999999999997</v>
      </c>
      <c r="I57" s="140">
        <v>86.561999999999983</v>
      </c>
      <c r="J57" s="247">
        <f t="shared" si="15"/>
        <v>1.9022601135746831E-3</v>
      </c>
      <c r="K57" s="215">
        <f t="shared" si="16"/>
        <v>2.4759235866860284E-3</v>
      </c>
      <c r="L57" s="52">
        <f t="shared" si="17"/>
        <v>0.36204427800418526</v>
      </c>
      <c r="N57" s="40">
        <f t="shared" ref="N57" si="28">(H57/B57)*10</f>
        <v>2.632357204986953</v>
      </c>
      <c r="O57" s="143">
        <f t="shared" ref="O57" si="29">(I57/C57)*10</f>
        <v>4.1206264578473828</v>
      </c>
      <c r="P57" s="52">
        <f t="shared" ref="P57" si="30">(O57-N57)/N57</f>
        <v>0.56537511324106415</v>
      </c>
    </row>
    <row r="58" spans="1:16" ht="20.100000000000001" customHeight="1" x14ac:dyDescent="0.25">
      <c r="A58" s="38" t="s">
        <v>196</v>
      </c>
      <c r="B58" s="19">
        <v>38.059999999999995</v>
      </c>
      <c r="C58" s="140">
        <v>211.52</v>
      </c>
      <c r="D58" s="247">
        <f t="shared" si="12"/>
        <v>3.0637639636315277E-4</v>
      </c>
      <c r="E58" s="215">
        <f t="shared" si="13"/>
        <v>1.5130966339537253E-3</v>
      </c>
      <c r="F58" s="52">
        <f t="shared" si="14"/>
        <v>4.5575407251707833</v>
      </c>
      <c r="H58" s="19">
        <v>18.766999999999999</v>
      </c>
      <c r="I58" s="140">
        <v>71.896999999999977</v>
      </c>
      <c r="J58" s="247">
        <f t="shared" si="15"/>
        <v>5.6173139822598582E-4</v>
      </c>
      <c r="K58" s="215">
        <f t="shared" si="16"/>
        <v>2.0564621671399154E-3</v>
      </c>
      <c r="L58" s="52">
        <f t="shared" si="17"/>
        <v>2.8310331965684439</v>
      </c>
      <c r="N58" s="40">
        <f t="shared" ref="N58" si="31">(H58/B58)*10</f>
        <v>4.9308985811875985</v>
      </c>
      <c r="O58" s="143">
        <f t="shared" ref="O58" si="32">(I58/C58)*10</f>
        <v>3.3990639183055964</v>
      </c>
      <c r="P58" s="52">
        <f t="shared" ref="P58" si="33">(O58-N58)/N58</f>
        <v>-0.31066034672184684</v>
      </c>
    </row>
    <row r="59" spans="1:16" ht="20.100000000000001" customHeight="1" x14ac:dyDescent="0.25">
      <c r="A59" s="38" t="s">
        <v>197</v>
      </c>
      <c r="B59" s="19">
        <v>50.209999999999994</v>
      </c>
      <c r="C59" s="140">
        <v>108.01</v>
      </c>
      <c r="D59" s="247">
        <f t="shared" si="12"/>
        <v>4.0418178826573566E-4</v>
      </c>
      <c r="E59" s="215">
        <f t="shared" si="13"/>
        <v>7.7264356766897633E-4</v>
      </c>
      <c r="F59" s="52">
        <f t="shared" si="14"/>
        <v>1.1511651065524799</v>
      </c>
      <c r="H59" s="19">
        <v>19.47</v>
      </c>
      <c r="I59" s="140">
        <v>44.231999999999992</v>
      </c>
      <c r="J59" s="247">
        <f t="shared" si="15"/>
        <v>5.827735026088317E-4</v>
      </c>
      <c r="K59" s="215">
        <f t="shared" si="16"/>
        <v>1.2651631441775422E-3</v>
      </c>
      <c r="L59" s="52">
        <f t="shared" si="17"/>
        <v>1.2718027734976884</v>
      </c>
      <c r="N59" s="40">
        <f t="shared" ref="N59" si="34">(H59/B59)*10</f>
        <v>3.8777136028679546</v>
      </c>
      <c r="O59" s="143">
        <f t="shared" ref="O59" si="35">(I59/C59)*10</f>
        <v>4.095176372558095</v>
      </c>
      <c r="P59" s="52">
        <f t="shared" ref="P59" si="36">(O59-N59)/N59</f>
        <v>5.6080152368474301E-2</v>
      </c>
    </row>
    <row r="60" spans="1:16" ht="20.100000000000001" customHeight="1" x14ac:dyDescent="0.25">
      <c r="A60" s="38" t="s">
        <v>195</v>
      </c>
      <c r="B60" s="19">
        <v>191.05999999999997</v>
      </c>
      <c r="C60" s="140">
        <v>120.97</v>
      </c>
      <c r="D60" s="247">
        <f t="shared" si="12"/>
        <v>1.5379998499512339E-3</v>
      </c>
      <c r="E60" s="215">
        <f t="shared" si="13"/>
        <v>8.6535221165555095E-4</v>
      </c>
      <c r="F60" s="52">
        <f t="shared" si="14"/>
        <v>-0.36684811054119115</v>
      </c>
      <c r="H60" s="19">
        <v>61.7</v>
      </c>
      <c r="I60" s="140">
        <v>38.453999999999994</v>
      </c>
      <c r="J60" s="247">
        <f t="shared" si="15"/>
        <v>1.8467963590634267E-3</v>
      </c>
      <c r="K60" s="215">
        <f t="shared" si="16"/>
        <v>1.0998956309052994E-3</v>
      </c>
      <c r="L60" s="52">
        <f t="shared" si="17"/>
        <v>-0.37675850891410062</v>
      </c>
      <c r="N60" s="40">
        <f t="shared" si="11"/>
        <v>3.2293520360096313</v>
      </c>
      <c r="O60" s="143">
        <f t="shared" si="11"/>
        <v>3.1788046623129693</v>
      </c>
      <c r="P60" s="52">
        <f t="shared" si="18"/>
        <v>-1.56524817155336E-2</v>
      </c>
    </row>
    <row r="61" spans="1:16" ht="20.100000000000001" customHeight="1" thickBot="1" x14ac:dyDescent="0.3">
      <c r="A61" s="8" t="s">
        <v>17</v>
      </c>
      <c r="B61" s="19">
        <f>B62-SUM(B39:B60)</f>
        <v>441.76000000003842</v>
      </c>
      <c r="C61" s="140">
        <f>C62-SUM(C39:C60)</f>
        <v>76.149999999965075</v>
      </c>
      <c r="D61" s="247">
        <f t="shared" si="12"/>
        <v>3.5560913520073082E-3</v>
      </c>
      <c r="E61" s="215">
        <f t="shared" si="13"/>
        <v>5.4473481786839698E-4</v>
      </c>
      <c r="F61" s="52">
        <f t="shared" si="14"/>
        <v>-0.82762133285051054</v>
      </c>
      <c r="H61" s="19">
        <f>H62-SUM(H39:H60)</f>
        <v>173.16199999999662</v>
      </c>
      <c r="I61" s="140">
        <f>I62-SUM(I39:I60)</f>
        <v>36.814000000005763</v>
      </c>
      <c r="J61" s="247">
        <f t="shared" si="15"/>
        <v>5.1830624169875994E-3</v>
      </c>
      <c r="K61" s="215">
        <f t="shared" si="16"/>
        <v>1.0529868870898748E-3</v>
      </c>
      <c r="L61" s="52">
        <f t="shared" si="17"/>
        <v>-0.78740139291526734</v>
      </c>
      <c r="N61" s="40">
        <f t="shared" si="11"/>
        <v>3.9198207171310568</v>
      </c>
      <c r="O61" s="143">
        <f t="shared" si="11"/>
        <v>4.8344057780725738</v>
      </c>
      <c r="P61" s="52">
        <f t="shared" si="18"/>
        <v>0.23332318668158575</v>
      </c>
    </row>
    <row r="62" spans="1:16" s="1" customFormat="1" ht="26.25" customHeight="1" thickBot="1" x14ac:dyDescent="0.3">
      <c r="A62" s="12" t="s">
        <v>18</v>
      </c>
      <c r="B62" s="17">
        <v>124226.28</v>
      </c>
      <c r="C62" s="145">
        <v>139792.79</v>
      </c>
      <c r="D62" s="253">
        <f>SUM(D39:D61)</f>
        <v>1.0000000000000004</v>
      </c>
      <c r="E62" s="254">
        <f>SUM(E39:E61)</f>
        <v>0.99999999999999967</v>
      </c>
      <c r="F62" s="57">
        <f t="shared" si="14"/>
        <v>0.12530770461773474</v>
      </c>
      <c r="H62" s="17">
        <v>33409.206000000006</v>
      </c>
      <c r="I62" s="145">
        <v>34961.498999999996</v>
      </c>
      <c r="J62" s="253">
        <f t="shared" si="15"/>
        <v>1</v>
      </c>
      <c r="K62" s="254">
        <f t="shared" si="16"/>
        <v>1</v>
      </c>
      <c r="L62" s="57">
        <f t="shared" si="17"/>
        <v>4.6463031776331057E-2</v>
      </c>
      <c r="N62" s="37">
        <f t="shared" si="11"/>
        <v>2.6893831160363173</v>
      </c>
      <c r="O62" s="150">
        <f t="shared" si="11"/>
        <v>2.5009515154536937</v>
      </c>
      <c r="P62" s="57">
        <f t="shared" si="18"/>
        <v>-7.0064989796001634E-2</v>
      </c>
    </row>
    <row r="64" spans="1:16" ht="15.75" thickBot="1" x14ac:dyDescent="0.3"/>
    <row r="65" spans="1:16" x14ac:dyDescent="0.25">
      <c r="A65" s="368" t="s">
        <v>15</v>
      </c>
      <c r="B65" s="362" t="s">
        <v>1</v>
      </c>
      <c r="C65" s="355"/>
      <c r="D65" s="362" t="s">
        <v>104</v>
      </c>
      <c r="E65" s="355"/>
      <c r="F65" s="130" t="s">
        <v>0</v>
      </c>
      <c r="H65" s="371" t="s">
        <v>19</v>
      </c>
      <c r="I65" s="372"/>
      <c r="J65" s="362" t="s">
        <v>104</v>
      </c>
      <c r="K65" s="360"/>
      <c r="L65" s="130" t="s">
        <v>0</v>
      </c>
      <c r="N65" s="354" t="s">
        <v>22</v>
      </c>
      <c r="O65" s="355"/>
      <c r="P65" s="130" t="s">
        <v>0</v>
      </c>
    </row>
    <row r="66" spans="1:16" x14ac:dyDescent="0.25">
      <c r="A66" s="369"/>
      <c r="B66" s="363" t="str">
        <f>B37</f>
        <v>jul</v>
      </c>
      <c r="C66" s="357"/>
      <c r="D66" s="363" t="str">
        <f>B66</f>
        <v>jul</v>
      </c>
      <c r="E66" s="357"/>
      <c r="F66" s="131" t="str">
        <f>F5</f>
        <v>2024 /2023</v>
      </c>
      <c r="H66" s="352" t="str">
        <f>B66</f>
        <v>jul</v>
      </c>
      <c r="I66" s="357"/>
      <c r="J66" s="363" t="str">
        <f>B66</f>
        <v>jul</v>
      </c>
      <c r="K66" s="353"/>
      <c r="L66" s="131" t="str">
        <f>F66</f>
        <v>2024 /2023</v>
      </c>
      <c r="N66" s="352" t="str">
        <f>B66</f>
        <v>jul</v>
      </c>
      <c r="O66" s="353"/>
      <c r="P66" s="131" t="str">
        <f>L66</f>
        <v>2024 /2023</v>
      </c>
    </row>
    <row r="67" spans="1:16" ht="19.5" customHeight="1" thickBot="1" x14ac:dyDescent="0.3">
      <c r="A67" s="370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165</v>
      </c>
      <c r="B68" s="39">
        <v>27635.730000000003</v>
      </c>
      <c r="C68" s="147">
        <v>35423.939999999995</v>
      </c>
      <c r="D68" s="247">
        <f>B68/$B$96</f>
        <v>0.15835289605098882</v>
      </c>
      <c r="E68" s="246">
        <f>C68/$C$96</f>
        <v>0.17209116183300707</v>
      </c>
      <c r="F68" s="52">
        <f>(C68-B68)/B68</f>
        <v>0.28181669165243656</v>
      </c>
      <c r="H68" s="19">
        <v>8472.7099999999973</v>
      </c>
      <c r="I68" s="147">
        <v>11074.48</v>
      </c>
      <c r="J68" s="245">
        <f>H68/$H$96</f>
        <v>0.15848593075437295</v>
      </c>
      <c r="K68" s="246">
        <f>I68/$I$96</f>
        <v>0.1934055005779822</v>
      </c>
      <c r="L68" s="52">
        <f t="shared" ref="L68:L70" si="37">(I68-H68)/H68</f>
        <v>0.3070764843833913</v>
      </c>
      <c r="N68" s="40">
        <f t="shared" ref="N68:O83" si="38">(H68/B68)*10</f>
        <v>3.0658535164441094</v>
      </c>
      <c r="O68" s="143">
        <f t="shared" si="38"/>
        <v>3.1262699744861813</v>
      </c>
      <c r="P68" s="52">
        <f t="shared" ref="P68:P69" si="39">(O68-N68)/N68</f>
        <v>1.9706244188778171E-2</v>
      </c>
    </row>
    <row r="69" spans="1:16" ht="20.100000000000001" customHeight="1" x14ac:dyDescent="0.25">
      <c r="A69" s="38" t="s">
        <v>164</v>
      </c>
      <c r="B69" s="19">
        <v>22932.990000000005</v>
      </c>
      <c r="C69" s="140">
        <v>24582.649999999998</v>
      </c>
      <c r="D69" s="247">
        <f t="shared" ref="D69:D95" si="40">B69/$B$96</f>
        <v>0.131406168087775</v>
      </c>
      <c r="E69" s="215">
        <f t="shared" ref="E69:E95" si="41">C69/$C$96</f>
        <v>0.11942366657786152</v>
      </c>
      <c r="F69" s="52">
        <f>(C69-B69)/B69</f>
        <v>7.19339257549928E-2</v>
      </c>
      <c r="H69" s="19">
        <v>10230.066000000001</v>
      </c>
      <c r="I69" s="140">
        <v>10688.642999999998</v>
      </c>
      <c r="J69" s="214">
        <f t="shared" ref="J69:J95" si="42">H69/$H$96</f>
        <v>0.19135808161599605</v>
      </c>
      <c r="K69" s="215">
        <f t="shared" ref="K69:K95" si="43">I69/$I$96</f>
        <v>0.18666721596990063</v>
      </c>
      <c r="L69" s="52">
        <f t="shared" si="37"/>
        <v>4.482639701444717E-2</v>
      </c>
      <c r="N69" s="40">
        <f t="shared" si="38"/>
        <v>4.4608513761179847</v>
      </c>
      <c r="O69" s="143">
        <f t="shared" si="38"/>
        <v>4.3480434371396086</v>
      </c>
      <c r="P69" s="52">
        <f t="shared" si="39"/>
        <v>-2.5288432513648578E-2</v>
      </c>
    </row>
    <row r="70" spans="1:16" ht="20.100000000000001" customHeight="1" x14ac:dyDescent="0.25">
      <c r="A70" s="38" t="s">
        <v>166</v>
      </c>
      <c r="B70" s="19">
        <v>32164.870000000006</v>
      </c>
      <c r="C70" s="140">
        <v>20971.299999999996</v>
      </c>
      <c r="D70" s="247">
        <f t="shared" si="40"/>
        <v>0.18430489498933333</v>
      </c>
      <c r="E70" s="215">
        <f t="shared" si="41"/>
        <v>0.10187955891266023</v>
      </c>
      <c r="F70" s="52">
        <f>(C70-B70)/B70</f>
        <v>-0.34800606997634403</v>
      </c>
      <c r="H70" s="19">
        <v>13933.792000000001</v>
      </c>
      <c r="I70" s="140">
        <v>7595.9849999999997</v>
      </c>
      <c r="J70" s="214">
        <f t="shared" si="42"/>
        <v>0.26063797699411839</v>
      </c>
      <c r="K70" s="215">
        <f t="shared" si="43"/>
        <v>0.13265681831633125</v>
      </c>
      <c r="L70" s="52">
        <f t="shared" si="37"/>
        <v>-0.4548515579965598</v>
      </c>
      <c r="N70" s="40">
        <f t="shared" ref="N70" si="44">(H70/B70)*10</f>
        <v>4.3319907712980026</v>
      </c>
      <c r="O70" s="143">
        <f t="shared" ref="O70" si="45">(I70/C70)*10</f>
        <v>3.6220858983467892</v>
      </c>
      <c r="P70" s="52">
        <f t="shared" ref="P70" si="46">(O70-N70)/N70</f>
        <v>-0.16387497352366318</v>
      </c>
    </row>
    <row r="71" spans="1:16" ht="20.100000000000001" customHeight="1" x14ac:dyDescent="0.25">
      <c r="A71" s="38" t="s">
        <v>168</v>
      </c>
      <c r="B71" s="19">
        <v>9473.01</v>
      </c>
      <c r="C71" s="140">
        <v>13021.12</v>
      </c>
      <c r="D71" s="247">
        <f t="shared" si="40"/>
        <v>5.4280403225099437E-2</v>
      </c>
      <c r="E71" s="215">
        <f t="shared" si="41"/>
        <v>6.3257211624878698E-2</v>
      </c>
      <c r="F71" s="52">
        <f t="shared" ref="F71:F96" si="47">(C71-B71)/B71</f>
        <v>0.37454937765293189</v>
      </c>
      <c r="H71" s="19">
        <v>4152.1860000000006</v>
      </c>
      <c r="I71" s="140">
        <v>5485.9269999999997</v>
      </c>
      <c r="J71" s="214">
        <f t="shared" si="42"/>
        <v>7.7668545586391732E-2</v>
      </c>
      <c r="K71" s="215">
        <f t="shared" si="43"/>
        <v>9.5806616434294722E-2</v>
      </c>
      <c r="L71" s="52">
        <f t="shared" ref="L71:L96" si="48">(I71-H71)/H71</f>
        <v>0.32121417489486231</v>
      </c>
      <c r="N71" s="40">
        <f t="shared" ref="N71" si="49">(H71/B71)*10</f>
        <v>4.3831749359496088</v>
      </c>
      <c r="O71" s="143">
        <f t="shared" si="38"/>
        <v>4.2130991804084434</v>
      </c>
      <c r="P71" s="52">
        <f t="shared" ref="P71:P96" si="50">(O71-N71)/N71</f>
        <v>-3.8801954753448303E-2</v>
      </c>
    </row>
    <row r="72" spans="1:16" ht="20.100000000000001" customHeight="1" x14ac:dyDescent="0.25">
      <c r="A72" s="38" t="s">
        <v>171</v>
      </c>
      <c r="B72" s="19">
        <v>31537.599999999999</v>
      </c>
      <c r="C72" s="140">
        <v>44477.87000000001</v>
      </c>
      <c r="D72" s="247">
        <f t="shared" si="40"/>
        <v>0.18071063418616637</v>
      </c>
      <c r="E72" s="215">
        <f t="shared" si="41"/>
        <v>0.21607557838448951</v>
      </c>
      <c r="F72" s="52">
        <f t="shared" si="47"/>
        <v>0.41031245243772552</v>
      </c>
      <c r="H72" s="19">
        <v>3239.5269999999996</v>
      </c>
      <c r="I72" s="140">
        <v>4840.5399999999991</v>
      </c>
      <c r="J72" s="214">
        <f t="shared" si="42"/>
        <v>6.0596839948366184E-2</v>
      </c>
      <c r="K72" s="215">
        <f t="shared" si="43"/>
        <v>8.4535532301990332E-2</v>
      </c>
      <c r="L72" s="52">
        <f t="shared" si="48"/>
        <v>0.49421196366012682</v>
      </c>
      <c r="N72" s="40">
        <f t="shared" si="38"/>
        <v>1.0271951575262543</v>
      </c>
      <c r="O72" s="143">
        <f t="shared" si="38"/>
        <v>1.0883030145103616</v>
      </c>
      <c r="P72" s="52">
        <f t="shared" si="50"/>
        <v>5.9490016611128141E-2</v>
      </c>
    </row>
    <row r="73" spans="1:16" ht="20.100000000000001" customHeight="1" x14ac:dyDescent="0.25">
      <c r="A73" s="38" t="s">
        <v>173</v>
      </c>
      <c r="B73" s="19">
        <v>5301.54</v>
      </c>
      <c r="C73" s="140">
        <v>13147.25</v>
      </c>
      <c r="D73" s="247">
        <f t="shared" si="40"/>
        <v>3.0377855498304518E-2</v>
      </c>
      <c r="E73" s="215">
        <f t="shared" si="41"/>
        <v>6.3869957080127243E-2</v>
      </c>
      <c r="F73" s="52">
        <f t="shared" si="47"/>
        <v>1.4798926349702162</v>
      </c>
      <c r="H73" s="19">
        <v>1057.6200000000001</v>
      </c>
      <c r="I73" s="140">
        <v>2938.3929999999991</v>
      </c>
      <c r="J73" s="214">
        <f t="shared" si="42"/>
        <v>1.9783267701177071E-2</v>
      </c>
      <c r="K73" s="215">
        <f t="shared" si="43"/>
        <v>5.1316302802464651E-2</v>
      </c>
      <c r="L73" s="52">
        <f t="shared" si="48"/>
        <v>1.7783069533480822</v>
      </c>
      <c r="N73" s="40">
        <f t="shared" si="38"/>
        <v>1.9949297751219457</v>
      </c>
      <c r="O73" s="143">
        <f t="shared" si="38"/>
        <v>2.2349867843085049</v>
      </c>
      <c r="P73" s="52">
        <f t="shared" si="50"/>
        <v>0.1203335637074669</v>
      </c>
    </row>
    <row r="74" spans="1:16" ht="20.100000000000001" customHeight="1" x14ac:dyDescent="0.25">
      <c r="A74" s="38" t="s">
        <v>174</v>
      </c>
      <c r="B74" s="19">
        <v>6670.2999999999993</v>
      </c>
      <c r="C74" s="140">
        <v>6976.7300000000014</v>
      </c>
      <c r="D74" s="247">
        <f t="shared" si="40"/>
        <v>3.8220858378950381E-2</v>
      </c>
      <c r="E74" s="215">
        <f t="shared" si="41"/>
        <v>3.3893281534894085E-2</v>
      </c>
      <c r="F74" s="52">
        <f t="shared" si="47"/>
        <v>4.5939462992669315E-2</v>
      </c>
      <c r="H74" s="19">
        <v>2085.2220000000002</v>
      </c>
      <c r="I74" s="140">
        <v>2433.4180000000001</v>
      </c>
      <c r="J74" s="214">
        <f t="shared" si="42"/>
        <v>3.900503492973266E-2</v>
      </c>
      <c r="K74" s="215">
        <f t="shared" si="43"/>
        <v>4.2497383751243609E-2</v>
      </c>
      <c r="L74" s="52">
        <f t="shared" si="48"/>
        <v>0.16698270016333985</v>
      </c>
      <c r="N74" s="40">
        <f t="shared" si="38"/>
        <v>3.1261292595535437</v>
      </c>
      <c r="O74" s="143">
        <f t="shared" si="38"/>
        <v>3.4879062254093247</v>
      </c>
      <c r="P74" s="52">
        <f t="shared" si="50"/>
        <v>0.11572680968011155</v>
      </c>
    </row>
    <row r="75" spans="1:16" ht="20.100000000000001" customHeight="1" x14ac:dyDescent="0.25">
      <c r="A75" s="38" t="s">
        <v>179</v>
      </c>
      <c r="B75" s="19">
        <v>491.17</v>
      </c>
      <c r="C75" s="140">
        <v>637.3599999999999</v>
      </c>
      <c r="D75" s="247">
        <f t="shared" si="40"/>
        <v>2.8144069996835315E-3</v>
      </c>
      <c r="E75" s="215">
        <f t="shared" si="41"/>
        <v>3.096324770928513E-3</v>
      </c>
      <c r="F75" s="52">
        <f t="shared" si="47"/>
        <v>0.2976362562860107</v>
      </c>
      <c r="H75" s="19">
        <v>1252.836</v>
      </c>
      <c r="I75" s="140">
        <v>1604.4330000000002</v>
      </c>
      <c r="J75" s="214">
        <f t="shared" si="42"/>
        <v>2.3434872613672091E-2</v>
      </c>
      <c r="K75" s="215">
        <f t="shared" si="43"/>
        <v>2.8019931184925503E-2</v>
      </c>
      <c r="L75" s="52">
        <f t="shared" si="48"/>
        <v>0.28064088196699344</v>
      </c>
      <c r="N75" s="40">
        <f t="shared" si="38"/>
        <v>25.507176741250483</v>
      </c>
      <c r="O75" s="143">
        <f t="shared" si="38"/>
        <v>25.173104681812486</v>
      </c>
      <c r="P75" s="52">
        <f t="shared" si="50"/>
        <v>-1.3097178995028946E-2</v>
      </c>
    </row>
    <row r="76" spans="1:16" ht="20.100000000000001" customHeight="1" x14ac:dyDescent="0.25">
      <c r="A76" s="38" t="s">
        <v>180</v>
      </c>
      <c r="B76" s="19">
        <v>3426.4399999999996</v>
      </c>
      <c r="C76" s="140">
        <v>3445.91</v>
      </c>
      <c r="D76" s="247">
        <f t="shared" si="40"/>
        <v>1.9633521428417122E-2</v>
      </c>
      <c r="E76" s="215">
        <f t="shared" si="41"/>
        <v>1.6740392386391165E-2</v>
      </c>
      <c r="F76" s="52">
        <f t="shared" si="47"/>
        <v>5.6822824856119641E-3</v>
      </c>
      <c r="H76" s="19">
        <v>1120.3519999999999</v>
      </c>
      <c r="I76" s="140">
        <v>1169.6089999999999</v>
      </c>
      <c r="J76" s="214">
        <f t="shared" si="42"/>
        <v>2.0956698564275573E-2</v>
      </c>
      <c r="K76" s="215">
        <f t="shared" si="43"/>
        <v>2.0426134150363102E-2</v>
      </c>
      <c r="L76" s="52">
        <f t="shared" si="48"/>
        <v>4.3965646511096572E-2</v>
      </c>
      <c r="N76" s="40">
        <f t="shared" si="38"/>
        <v>3.2697260130047514</v>
      </c>
      <c r="O76" s="143">
        <f t="shared" si="38"/>
        <v>3.3941948570914504</v>
      </c>
      <c r="P76" s="52">
        <f t="shared" si="50"/>
        <v>3.8067056258428503E-2</v>
      </c>
    </row>
    <row r="77" spans="1:16" ht="20.100000000000001" customHeight="1" x14ac:dyDescent="0.25">
      <c r="A77" s="38" t="s">
        <v>184</v>
      </c>
      <c r="B77" s="19">
        <v>4915.1400000000003</v>
      </c>
      <c r="C77" s="140">
        <v>11514.189999999999</v>
      </c>
      <c r="D77" s="247">
        <f t="shared" si="40"/>
        <v>2.8163781217143788E-2</v>
      </c>
      <c r="E77" s="215">
        <f t="shared" si="41"/>
        <v>5.5936475012830077E-2</v>
      </c>
      <c r="F77" s="52">
        <f t="shared" si="47"/>
        <v>1.3425965486232332</v>
      </c>
      <c r="H77" s="19">
        <v>389.99699999999996</v>
      </c>
      <c r="I77" s="140">
        <v>947.05200000000013</v>
      </c>
      <c r="J77" s="214">
        <f t="shared" si="42"/>
        <v>7.2950729502618645E-3</v>
      </c>
      <c r="K77" s="215">
        <f t="shared" si="43"/>
        <v>1.6539382989845051E-2</v>
      </c>
      <c r="L77" s="52">
        <f t="shared" si="48"/>
        <v>1.4283571412087792</v>
      </c>
      <c r="N77" s="40">
        <f t="shared" si="38"/>
        <v>0.79346061353287989</v>
      </c>
      <c r="O77" s="143">
        <f t="shared" si="38"/>
        <v>0.82250857420278822</v>
      </c>
      <c r="P77" s="52">
        <f t="shared" si="50"/>
        <v>3.6609202995687991E-2</v>
      </c>
    </row>
    <row r="78" spans="1:16" ht="20.100000000000001" customHeight="1" x14ac:dyDescent="0.25">
      <c r="A78" s="38" t="s">
        <v>199</v>
      </c>
      <c r="B78" s="19">
        <v>2384.8700000000003</v>
      </c>
      <c r="C78" s="140">
        <v>3595.74</v>
      </c>
      <c r="D78" s="247">
        <f t="shared" si="40"/>
        <v>1.3665319179378351E-2</v>
      </c>
      <c r="E78" s="215">
        <f t="shared" si="41"/>
        <v>1.7468273553123026E-2</v>
      </c>
      <c r="F78" s="52">
        <f t="shared" si="47"/>
        <v>0.50772998108911571</v>
      </c>
      <c r="H78" s="19">
        <v>619.42100000000005</v>
      </c>
      <c r="I78" s="140">
        <v>810.82600000000002</v>
      </c>
      <c r="J78" s="214">
        <f t="shared" si="42"/>
        <v>1.1586554209196879E-2</v>
      </c>
      <c r="K78" s="215">
        <f t="shared" si="43"/>
        <v>1.4160322508293213E-2</v>
      </c>
      <c r="L78" s="52">
        <f t="shared" si="48"/>
        <v>0.30900631396094086</v>
      </c>
      <c r="N78" s="40">
        <f t="shared" si="38"/>
        <v>2.5972946114463258</v>
      </c>
      <c r="O78" s="143">
        <f t="shared" si="38"/>
        <v>2.2549628171113598</v>
      </c>
      <c r="P78" s="52">
        <f t="shared" si="50"/>
        <v>-0.13180322048423132</v>
      </c>
    </row>
    <row r="79" spans="1:16" ht="20.100000000000001" customHeight="1" x14ac:dyDescent="0.25">
      <c r="A79" s="38" t="s">
        <v>202</v>
      </c>
      <c r="B79" s="19">
        <v>2534.7499999999995</v>
      </c>
      <c r="C79" s="140">
        <v>2960.8200000000006</v>
      </c>
      <c r="D79" s="247">
        <f t="shared" si="40"/>
        <v>1.4524132464213675E-2</v>
      </c>
      <c r="E79" s="215">
        <f t="shared" si="41"/>
        <v>1.4383802416625712E-2</v>
      </c>
      <c r="F79" s="52">
        <f t="shared" si="47"/>
        <v>0.16809152776407976</v>
      </c>
      <c r="H79" s="19">
        <v>628.93400000000008</v>
      </c>
      <c r="I79" s="140">
        <v>729.98099999999988</v>
      </c>
      <c r="J79" s="214">
        <f t="shared" si="42"/>
        <v>1.1764499242045444E-2</v>
      </c>
      <c r="K79" s="215">
        <f t="shared" si="43"/>
        <v>1.2748439720638442E-2</v>
      </c>
      <c r="L79" s="52">
        <f t="shared" si="48"/>
        <v>0.16066391704057945</v>
      </c>
      <c r="N79" s="40">
        <f t="shared" si="38"/>
        <v>2.4812466712693566</v>
      </c>
      <c r="O79" s="143">
        <f t="shared" si="38"/>
        <v>2.4654690254726721</v>
      </c>
      <c r="P79" s="52">
        <f t="shared" si="50"/>
        <v>-6.3587574663074402E-3</v>
      </c>
    </row>
    <row r="80" spans="1:16" ht="20.100000000000001" customHeight="1" x14ac:dyDescent="0.25">
      <c r="A80" s="38" t="s">
        <v>185</v>
      </c>
      <c r="B80" s="19">
        <v>1786.87</v>
      </c>
      <c r="C80" s="140">
        <v>1611.6000000000004</v>
      </c>
      <c r="D80" s="247">
        <f t="shared" si="40"/>
        <v>1.023877564901055E-2</v>
      </c>
      <c r="E80" s="215">
        <f t="shared" si="41"/>
        <v>7.8292283808654353E-3</v>
      </c>
      <c r="F80" s="52">
        <f t="shared" si="47"/>
        <v>-9.8087717629150153E-2</v>
      </c>
      <c r="H80" s="19">
        <v>640.25199999999995</v>
      </c>
      <c r="I80" s="140">
        <v>719.06399999999985</v>
      </c>
      <c r="J80" s="214">
        <f t="shared" si="42"/>
        <v>1.1976207628651142E-2</v>
      </c>
      <c r="K80" s="215">
        <f t="shared" si="43"/>
        <v>1.2557784461898543E-2</v>
      </c>
      <c r="L80" s="52">
        <f t="shared" si="48"/>
        <v>0.12309528123301434</v>
      </c>
      <c r="N80" s="40">
        <f t="shared" si="38"/>
        <v>3.5830922227134598</v>
      </c>
      <c r="O80" s="143">
        <f t="shared" si="38"/>
        <v>4.4618019359642576</v>
      </c>
      <c r="P80" s="52">
        <f t="shared" si="50"/>
        <v>0.24523781656542312</v>
      </c>
    </row>
    <row r="81" spans="1:16" ht="20.100000000000001" customHeight="1" x14ac:dyDescent="0.25">
      <c r="A81" s="38" t="s">
        <v>183</v>
      </c>
      <c r="B81" s="19">
        <v>1586.7599999999998</v>
      </c>
      <c r="C81" s="140">
        <v>2113.3700000000003</v>
      </c>
      <c r="D81" s="247">
        <f t="shared" ref="D81:D82" si="51">B81/$B$96</f>
        <v>9.0921441676361341E-3</v>
      </c>
      <c r="E81" s="215">
        <f t="shared" ref="E81:E82" si="52">C81/$C$96</f>
        <v>1.0266850572890037E-2</v>
      </c>
      <c r="F81" s="52">
        <f t="shared" ref="F81:F82" si="53">(C81-B81)/B81</f>
        <v>0.33187753661549363</v>
      </c>
      <c r="H81" s="19">
        <v>617.07900000000006</v>
      </c>
      <c r="I81" s="140">
        <v>670.14200000000005</v>
      </c>
      <c r="J81" s="214">
        <f t="shared" si="42"/>
        <v>1.1542746023878753E-2</v>
      </c>
      <c r="K81" s="215">
        <f t="shared" si="43"/>
        <v>1.1703407200006698E-2</v>
      </c>
      <c r="L81" s="52">
        <f t="shared" ref="L81" si="54">(I81-H81)/H81</f>
        <v>8.5990610602532228E-2</v>
      </c>
      <c r="N81" s="40">
        <f t="shared" ref="N81" si="55">(H81/B81)*10</f>
        <v>3.8889246010738878</v>
      </c>
      <c r="O81" s="143">
        <f t="shared" ref="O81" si="56">(I81/C81)*10</f>
        <v>3.1709639107207916</v>
      </c>
      <c r="P81" s="52">
        <f t="shared" ref="P81" si="57">(O81-N81)/N81</f>
        <v>-0.1846167678732672</v>
      </c>
    </row>
    <row r="82" spans="1:16" ht="20.100000000000001" customHeight="1" x14ac:dyDescent="0.25">
      <c r="A82" s="38" t="s">
        <v>200</v>
      </c>
      <c r="B82" s="19">
        <v>927.01</v>
      </c>
      <c r="C82" s="140">
        <v>1932.69</v>
      </c>
      <c r="D82" s="247">
        <f t="shared" si="51"/>
        <v>5.3117727727194875E-3</v>
      </c>
      <c r="E82" s="215">
        <f t="shared" si="52"/>
        <v>9.3890986593539432E-3</v>
      </c>
      <c r="F82" s="52">
        <f t="shared" si="53"/>
        <v>1.0848642409466998</v>
      </c>
      <c r="H82" s="19">
        <v>361.43499999999995</v>
      </c>
      <c r="I82" s="140">
        <v>617.50099999999986</v>
      </c>
      <c r="J82" s="214">
        <f t="shared" si="42"/>
        <v>6.7608076261558344E-3</v>
      </c>
      <c r="K82" s="215">
        <f t="shared" si="43"/>
        <v>1.0784081059553547E-2</v>
      </c>
      <c r="L82" s="52">
        <f>(I82-H82)/H82</f>
        <v>0.70847040270034711</v>
      </c>
      <c r="N82" s="40">
        <f t="shared" si="38"/>
        <v>3.898933129092458</v>
      </c>
      <c r="O82" s="143">
        <f t="shared" si="38"/>
        <v>3.1950338647170518</v>
      </c>
      <c r="P82" s="52">
        <f>(O82-N82)/N82</f>
        <v>-0.18053637779092935</v>
      </c>
    </row>
    <row r="83" spans="1:16" ht="20.100000000000001" customHeight="1" x14ac:dyDescent="0.25">
      <c r="A83" s="38" t="s">
        <v>198</v>
      </c>
      <c r="B83" s="19">
        <v>1781.22</v>
      </c>
      <c r="C83" s="140">
        <v>2553.9900000000002</v>
      </c>
      <c r="D83" s="247">
        <f t="shared" si="40"/>
        <v>1.0206401115655069E-2</v>
      </c>
      <c r="E83" s="215">
        <f t="shared" si="41"/>
        <v>1.2407403197100092E-2</v>
      </c>
      <c r="F83" s="52">
        <f>(C83-B83)/B83</f>
        <v>0.43384309630477996</v>
      </c>
      <c r="H83" s="19">
        <v>423.12899999999996</v>
      </c>
      <c r="I83" s="140">
        <v>544.98799999999994</v>
      </c>
      <c r="J83" s="214">
        <f t="shared" si="42"/>
        <v>7.9148222226615907E-3</v>
      </c>
      <c r="K83" s="215">
        <f t="shared" si="43"/>
        <v>9.5177089081377505E-3</v>
      </c>
      <c r="L83" s="52">
        <f>(I83-H83)/H83</f>
        <v>0.28799491408057587</v>
      </c>
      <c r="N83" s="40">
        <f t="shared" si="38"/>
        <v>2.3755010610705023</v>
      </c>
      <c r="O83" s="143">
        <f t="shared" si="38"/>
        <v>2.1338689658142744</v>
      </c>
      <c r="P83" s="52">
        <f>(O83-N83)/N83</f>
        <v>-0.10171836974357659</v>
      </c>
    </row>
    <row r="84" spans="1:16" ht="20.100000000000001" customHeight="1" x14ac:dyDescent="0.25">
      <c r="A84" s="38" t="s">
        <v>187</v>
      </c>
      <c r="B84" s="19">
        <v>955.3599999999999</v>
      </c>
      <c r="C84" s="140">
        <v>1272.0399999999997</v>
      </c>
      <c r="D84" s="247">
        <f t="shared" si="40"/>
        <v>5.4742184400872577E-3</v>
      </c>
      <c r="E84" s="215">
        <f t="shared" si="41"/>
        <v>6.179629976170305E-3</v>
      </c>
      <c r="F84" s="52">
        <f>(C84-B84)/B84</f>
        <v>0.33147713950762003</v>
      </c>
      <c r="H84" s="19">
        <v>278.12300000000005</v>
      </c>
      <c r="I84" s="140">
        <v>311.39799999999997</v>
      </c>
      <c r="J84" s="214">
        <f t="shared" si="42"/>
        <v>5.20241841384852E-3</v>
      </c>
      <c r="K84" s="215">
        <f t="shared" si="43"/>
        <v>5.438276656690201E-3</v>
      </c>
      <c r="L84" s="52">
        <f>(I84-H84)/H84</f>
        <v>0.11964130978020486</v>
      </c>
      <c r="N84" s="40">
        <f t="shared" ref="N84:N85" si="58">(H84/B84)*10</f>
        <v>2.911185312342992</v>
      </c>
      <c r="O84" s="143">
        <f t="shared" ref="O84:O85" si="59">(I84/C84)*10</f>
        <v>2.4480205024999218</v>
      </c>
      <c r="P84" s="52">
        <f t="shared" ref="P84:P85" si="60">(O84-N84)/N84</f>
        <v>-0.15909836034117117</v>
      </c>
    </row>
    <row r="85" spans="1:16" ht="20.100000000000001" customHeight="1" x14ac:dyDescent="0.25">
      <c r="A85" s="38" t="s">
        <v>212</v>
      </c>
      <c r="B85" s="19">
        <v>306.44</v>
      </c>
      <c r="C85" s="140">
        <v>446.07</v>
      </c>
      <c r="D85" s="247">
        <f t="shared" si="40"/>
        <v>1.7559030091068701E-3</v>
      </c>
      <c r="E85" s="215">
        <f t="shared" si="41"/>
        <v>2.1670289798043211E-3</v>
      </c>
      <c r="F85" s="52">
        <f t="shared" si="47"/>
        <v>0.45565200365487535</v>
      </c>
      <c r="H85" s="19">
        <v>125.69199999999999</v>
      </c>
      <c r="I85" s="140">
        <v>290.113</v>
      </c>
      <c r="J85" s="214">
        <f t="shared" si="42"/>
        <v>2.3511265708821205E-3</v>
      </c>
      <c r="K85" s="215">
        <f t="shared" si="43"/>
        <v>5.0665539139697893E-3</v>
      </c>
      <c r="L85" s="52">
        <f t="shared" si="48"/>
        <v>1.3081262132832638</v>
      </c>
      <c r="N85" s="40">
        <f t="shared" si="58"/>
        <v>4.1016838532828608</v>
      </c>
      <c r="O85" s="143">
        <f t="shared" si="59"/>
        <v>6.5037550160288751</v>
      </c>
      <c r="P85" s="52">
        <f t="shared" si="60"/>
        <v>0.58563049924568689</v>
      </c>
    </row>
    <row r="86" spans="1:16" ht="20.100000000000001" customHeight="1" x14ac:dyDescent="0.25">
      <c r="A86" s="38" t="s">
        <v>204</v>
      </c>
      <c r="B86" s="19">
        <v>605.66999999999996</v>
      </c>
      <c r="C86" s="140">
        <v>776.57</v>
      </c>
      <c r="D86" s="247">
        <f t="shared" si="40"/>
        <v>3.4704926756486034E-3</v>
      </c>
      <c r="E86" s="215">
        <f t="shared" si="41"/>
        <v>3.7726134796032948E-3</v>
      </c>
      <c r="F86" s="52">
        <f t="shared" si="47"/>
        <v>0.28216685653903956</v>
      </c>
      <c r="H86" s="19">
        <v>204.09299999999999</v>
      </c>
      <c r="I86" s="140">
        <v>269.74300000000005</v>
      </c>
      <c r="J86" s="214">
        <f t="shared" si="42"/>
        <v>3.8176532733272175E-3</v>
      </c>
      <c r="K86" s="215">
        <f t="shared" si="43"/>
        <v>4.7108107958483527E-3</v>
      </c>
      <c r="L86" s="52">
        <f t="shared" si="48"/>
        <v>0.32166708314346926</v>
      </c>
      <c r="N86" s="40">
        <f t="shared" ref="N86:O96" si="61">(H86/B86)*10</f>
        <v>3.3697062756946856</v>
      </c>
      <c r="O86" s="143">
        <f t="shared" si="61"/>
        <v>3.4735181632048628</v>
      </c>
      <c r="P86" s="52">
        <f t="shared" si="50"/>
        <v>3.0807399522908199E-2</v>
      </c>
    </row>
    <row r="87" spans="1:16" ht="20.100000000000001" customHeight="1" x14ac:dyDescent="0.25">
      <c r="A87" s="38" t="s">
        <v>213</v>
      </c>
      <c r="B87" s="19">
        <v>0.96000000000000019</v>
      </c>
      <c r="C87" s="140">
        <v>577.29000000000008</v>
      </c>
      <c r="D87" s="247">
        <f t="shared" si="40"/>
        <v>5.5008056674800799E-6</v>
      </c>
      <c r="E87" s="215">
        <f t="shared" si="41"/>
        <v>2.8045018937638412E-3</v>
      </c>
      <c r="F87" s="52">
        <f t="shared" si="47"/>
        <v>600.34374999999989</v>
      </c>
      <c r="H87" s="19">
        <v>1.778</v>
      </c>
      <c r="I87" s="140">
        <v>229.93600000000001</v>
      </c>
      <c r="J87" s="214">
        <f t="shared" si="42"/>
        <v>3.3258306360217122E-5</v>
      </c>
      <c r="K87" s="215">
        <f t="shared" si="43"/>
        <v>4.0156185374752512E-3</v>
      </c>
      <c r="L87" s="52">
        <f t="shared" si="48"/>
        <v>128.3228346456693</v>
      </c>
      <c r="N87" s="40">
        <f t="shared" ref="N87:N91" si="62">(H87/B87)*10</f>
        <v>18.520833333333332</v>
      </c>
      <c r="O87" s="143">
        <f t="shared" ref="O87:O91" si="63">(I87/C87)*10</f>
        <v>3.9830241299866613</v>
      </c>
      <c r="P87" s="52">
        <f t="shared" ref="P87:P91" si="64">(O87-N87)/N87</f>
        <v>-0.78494357903334111</v>
      </c>
    </row>
    <row r="88" spans="1:16" ht="20.100000000000001" customHeight="1" x14ac:dyDescent="0.25">
      <c r="A88" s="38" t="s">
        <v>205</v>
      </c>
      <c r="B88" s="19">
        <v>306.18999999999994</v>
      </c>
      <c r="C88" s="140">
        <v>558.28000000000009</v>
      </c>
      <c r="D88" s="247">
        <f t="shared" si="40"/>
        <v>1.7544705076309635E-3</v>
      </c>
      <c r="E88" s="215">
        <f t="shared" si="41"/>
        <v>2.7121504222322877E-3</v>
      </c>
      <c r="F88" s="52">
        <f t="shared" si="47"/>
        <v>0.82331232241418795</v>
      </c>
      <c r="H88" s="19">
        <v>296.31199999999995</v>
      </c>
      <c r="I88" s="140">
        <v>214.62399999999997</v>
      </c>
      <c r="J88" s="214">
        <f t="shared" si="42"/>
        <v>5.5426520102410878E-3</v>
      </c>
      <c r="K88" s="215">
        <f t="shared" si="43"/>
        <v>3.7482086884484734E-3</v>
      </c>
      <c r="L88" s="52">
        <f t="shared" ref="L88:L89" si="65">(I88-H88)/H88</f>
        <v>-0.27568238883339186</v>
      </c>
      <c r="N88" s="40">
        <f t="shared" ref="N88:N89" si="66">(H88/B88)*10</f>
        <v>9.6773898559717821</v>
      </c>
      <c r="O88" s="143">
        <f t="shared" ref="O88:O89" si="67">(I88/C88)*10</f>
        <v>3.8443791645769139</v>
      </c>
      <c r="P88" s="52">
        <f t="shared" ref="P88:P89" si="68">(O88-N88)/N88</f>
        <v>-0.60274627541179393</v>
      </c>
    </row>
    <row r="89" spans="1:16" ht="20.100000000000001" customHeight="1" x14ac:dyDescent="0.25">
      <c r="A89" s="38" t="s">
        <v>201</v>
      </c>
      <c r="B89" s="19">
        <v>599.85</v>
      </c>
      <c r="C89" s="140">
        <v>683.7700000000001</v>
      </c>
      <c r="D89" s="247">
        <f t="shared" si="40"/>
        <v>3.4371440412895057E-3</v>
      </c>
      <c r="E89" s="215">
        <f t="shared" si="41"/>
        <v>3.3217867274660945E-3</v>
      </c>
      <c r="F89" s="52">
        <f t="shared" si="47"/>
        <v>0.13990164207718608</v>
      </c>
      <c r="H89" s="19">
        <v>327.49400000000009</v>
      </c>
      <c r="I89" s="140">
        <v>207.73600000000002</v>
      </c>
      <c r="J89" s="214">
        <f t="shared" si="42"/>
        <v>6.1259256373076207E-3</v>
      </c>
      <c r="K89" s="215">
        <f t="shared" si="43"/>
        <v>3.6279161701558644E-3</v>
      </c>
      <c r="L89" s="52">
        <f t="shared" si="65"/>
        <v>-0.36567998192333306</v>
      </c>
      <c r="N89" s="40">
        <f t="shared" si="66"/>
        <v>5.4595982328915573</v>
      </c>
      <c r="O89" s="143">
        <f t="shared" si="67"/>
        <v>3.038097605920119</v>
      </c>
      <c r="P89" s="52">
        <f t="shared" si="68"/>
        <v>-0.44353091998290561</v>
      </c>
    </row>
    <row r="90" spans="1:16" ht="20.100000000000001" customHeight="1" x14ac:dyDescent="0.25">
      <c r="A90" s="38" t="s">
        <v>209</v>
      </c>
      <c r="B90" s="19">
        <v>316.2</v>
      </c>
      <c r="C90" s="140">
        <v>191.5</v>
      </c>
      <c r="D90" s="247">
        <f t="shared" si="40"/>
        <v>1.8118278667262509E-3</v>
      </c>
      <c r="E90" s="215">
        <f t="shared" si="41"/>
        <v>9.3031598097277895E-4</v>
      </c>
      <c r="F90" s="52">
        <f t="shared" si="47"/>
        <v>-0.39437065148640099</v>
      </c>
      <c r="H90" s="19">
        <v>196.001</v>
      </c>
      <c r="I90" s="140">
        <v>191.494</v>
      </c>
      <c r="J90" s="214">
        <f t="shared" si="42"/>
        <v>3.6662886979240247E-3</v>
      </c>
      <c r="K90" s="215">
        <f t="shared" si="43"/>
        <v>3.3442647354711124E-3</v>
      </c>
      <c r="L90" s="52">
        <f t="shared" si="48"/>
        <v>-2.2994780638874317E-2</v>
      </c>
      <c r="N90" s="40">
        <f t="shared" si="62"/>
        <v>6.1986401012017716</v>
      </c>
      <c r="O90" s="143">
        <f t="shared" si="63"/>
        <v>9.9996866840731062</v>
      </c>
      <c r="P90" s="52">
        <f t="shared" si="64"/>
        <v>0.61320652930541986</v>
      </c>
    </row>
    <row r="91" spans="1:16" ht="20.100000000000001" customHeight="1" x14ac:dyDescent="0.25">
      <c r="A91" s="38" t="s">
        <v>207</v>
      </c>
      <c r="B91" s="19">
        <v>5478.5700000000015</v>
      </c>
      <c r="C91" s="140">
        <v>2770.8599999999992</v>
      </c>
      <c r="D91" s="247">
        <f t="shared" si="40"/>
        <v>3.1392238443423273E-2</v>
      </c>
      <c r="E91" s="215">
        <f t="shared" si="41"/>
        <v>1.3460967827875892E-2</v>
      </c>
      <c r="F91" s="52">
        <f t="shared" si="47"/>
        <v>-0.49423663474227791</v>
      </c>
      <c r="H91" s="19">
        <v>296.91400000000004</v>
      </c>
      <c r="I91" s="140">
        <v>185.583</v>
      </c>
      <c r="J91" s="214">
        <f t="shared" si="42"/>
        <v>5.5539126966465176E-3</v>
      </c>
      <c r="K91" s="215">
        <f t="shared" si="43"/>
        <v>3.2410346141546757E-3</v>
      </c>
      <c r="L91" s="52">
        <f t="shared" si="48"/>
        <v>-0.37496042625137255</v>
      </c>
      <c r="N91" s="40">
        <f t="shared" si="62"/>
        <v>0.54195529125300934</v>
      </c>
      <c r="O91" s="143">
        <f t="shared" si="63"/>
        <v>0.66976678720686011</v>
      </c>
      <c r="P91" s="52">
        <f t="shared" si="64"/>
        <v>0.23583402176653454</v>
      </c>
    </row>
    <row r="92" spans="1:16" ht="20.100000000000001" customHeight="1" x14ac:dyDescent="0.25">
      <c r="A92" s="38" t="s">
        <v>211</v>
      </c>
      <c r="B92" s="19">
        <v>382.14000000000004</v>
      </c>
      <c r="C92" s="140">
        <v>286.64999999999998</v>
      </c>
      <c r="D92" s="247">
        <f t="shared" si="40"/>
        <v>2.1896644560112891E-3</v>
      </c>
      <c r="E92" s="215">
        <f t="shared" si="41"/>
        <v>1.3925591433203502E-3</v>
      </c>
      <c r="F92" s="52">
        <f t="shared" si="47"/>
        <v>-0.24988224211022153</v>
      </c>
      <c r="H92" s="19">
        <v>237.42299999999997</v>
      </c>
      <c r="I92" s="140">
        <v>184.88400000000001</v>
      </c>
      <c r="J92" s="214">
        <f t="shared" si="42"/>
        <v>4.4411062266376993E-3</v>
      </c>
      <c r="K92" s="215">
        <f t="shared" si="43"/>
        <v>3.2288272288052951E-3</v>
      </c>
      <c r="L92" s="52">
        <f t="shared" si="48"/>
        <v>-0.22128858619426073</v>
      </c>
      <c r="N92" s="40">
        <f t="shared" ref="N92" si="69">(H92/B92)*10</f>
        <v>6.2129847699795873</v>
      </c>
      <c r="O92" s="143">
        <f t="shared" ref="O92" si="70">(I92/C92)*10</f>
        <v>6.4498168498168509</v>
      </c>
      <c r="P92" s="52">
        <f t="shared" ref="P92" si="71">(O92-N92)/N92</f>
        <v>3.8118889487965338E-2</v>
      </c>
    </row>
    <row r="93" spans="1:16" ht="20.100000000000001" customHeight="1" x14ac:dyDescent="0.25">
      <c r="A93" s="38" t="s">
        <v>203</v>
      </c>
      <c r="B93" s="19">
        <v>1889.6000000000001</v>
      </c>
      <c r="C93" s="140">
        <v>1553.1300000000003</v>
      </c>
      <c r="D93" s="247">
        <f t="shared" si="40"/>
        <v>1.0827419155489956E-2</v>
      </c>
      <c r="E93" s="215">
        <f t="shared" si="41"/>
        <v>7.5451783787376103E-3</v>
      </c>
      <c r="F93" s="52">
        <f t="shared" si="47"/>
        <v>-0.17806414055884831</v>
      </c>
      <c r="H93" s="19">
        <v>261.11599999999999</v>
      </c>
      <c r="I93" s="140">
        <v>182.66499999999999</v>
      </c>
      <c r="J93" s="214">
        <f t="shared" si="42"/>
        <v>4.8842946701656096E-3</v>
      </c>
      <c r="K93" s="215">
        <f t="shared" si="43"/>
        <v>3.1900744561439561E-3</v>
      </c>
      <c r="L93" s="52">
        <f t="shared" si="48"/>
        <v>-0.30044501294443848</v>
      </c>
      <c r="N93" s="40">
        <f t="shared" ref="N93:N94" si="72">(H93/B93)*10</f>
        <v>1.3818585944115156</v>
      </c>
      <c r="O93" s="143">
        <f t="shared" ref="O93:O94" si="73">(I93/C93)*10</f>
        <v>1.176108889790294</v>
      </c>
      <c r="P93" s="52">
        <f t="shared" ref="P93:P94" si="74">(O93-N93)/N93</f>
        <v>-0.14889345802335371</v>
      </c>
    </row>
    <row r="94" spans="1:16" ht="20.100000000000001" customHeight="1" x14ac:dyDescent="0.25">
      <c r="A94" s="38" t="s">
        <v>214</v>
      </c>
      <c r="B94" s="19">
        <v>9.32</v>
      </c>
      <c r="C94" s="140">
        <v>513.56999999999994</v>
      </c>
      <c r="D94" s="247">
        <f t="shared" si="40"/>
        <v>5.3403655021785764E-5</v>
      </c>
      <c r="E94" s="215">
        <f t="shared" si="41"/>
        <v>2.4949471454213576E-3</v>
      </c>
      <c r="F94" s="52">
        <f t="shared" si="47"/>
        <v>54.104077253218875</v>
      </c>
      <c r="H94" s="19">
        <v>3.08</v>
      </c>
      <c r="I94" s="140">
        <v>157.27000000000001</v>
      </c>
      <c r="J94" s="214">
        <f t="shared" si="42"/>
        <v>5.7612814167305253E-5</v>
      </c>
      <c r="K94" s="215">
        <f t="shared" si="43"/>
        <v>2.7465743832576577E-3</v>
      </c>
      <c r="L94" s="52">
        <f t="shared" si="48"/>
        <v>50.061688311688307</v>
      </c>
      <c r="N94" s="40">
        <f t="shared" si="72"/>
        <v>3.3047210300429186</v>
      </c>
      <c r="O94" s="143">
        <f t="shared" si="73"/>
        <v>3.0622894639484399</v>
      </c>
      <c r="P94" s="52">
        <f t="shared" si="74"/>
        <v>-7.3359162207809775E-2</v>
      </c>
    </row>
    <row r="95" spans="1:16" ht="20.100000000000001" customHeight="1" thickBot="1" x14ac:dyDescent="0.3">
      <c r="A95" s="8" t="s">
        <v>17</v>
      </c>
      <c r="B95" s="19">
        <f>B96-SUM(B68:B94)</f>
        <v>8119.3199999999197</v>
      </c>
      <c r="C95" s="140">
        <f>C96-SUM(C68:C94)</f>
        <v>7247.780000000057</v>
      </c>
      <c r="D95" s="247">
        <f t="shared" si="40"/>
        <v>4.652375153342074E-2</v>
      </c>
      <c r="E95" s="215">
        <f t="shared" si="41"/>
        <v>3.5210055146605433E-2</v>
      </c>
      <c r="F95" s="52">
        <f t="shared" si="47"/>
        <v>-0.1073415015050363</v>
      </c>
      <c r="H95" s="19">
        <f>H96-SUM(H68:H94)</f>
        <v>2007.7449999999953</v>
      </c>
      <c r="I95" s="140">
        <f>I96-SUM(I68:I94)</f>
        <v>1963.9909999999945</v>
      </c>
      <c r="J95" s="214">
        <f t="shared" si="42"/>
        <v>3.7555792071537669E-2</v>
      </c>
      <c r="K95" s="215">
        <f t="shared" si="43"/>
        <v>3.4299277481710279E-2</v>
      </c>
      <c r="L95" s="52">
        <f t="shared" si="48"/>
        <v>-2.1792608125036254E-2</v>
      </c>
      <c r="N95" s="40">
        <f t="shared" si="61"/>
        <v>2.472799446259065</v>
      </c>
      <c r="O95" s="143">
        <f t="shared" si="61"/>
        <v>2.7097828576474163</v>
      </c>
      <c r="P95" s="52">
        <f t="shared" si="50"/>
        <v>9.5836082358748451E-2</v>
      </c>
    </row>
    <row r="96" spans="1:16" s="1" customFormat="1" ht="26.25" customHeight="1" thickBot="1" x14ac:dyDescent="0.3">
      <c r="A96" s="12" t="s">
        <v>18</v>
      </c>
      <c r="B96" s="17">
        <v>174519.89</v>
      </c>
      <c r="C96" s="145">
        <v>205844.04000000007</v>
      </c>
      <c r="D96" s="243">
        <f>SUM(D68:D95)</f>
        <v>0.99999999999999956</v>
      </c>
      <c r="E96" s="244">
        <f>SUM(E68:E95)</f>
        <v>0.99999999999999967</v>
      </c>
      <c r="F96" s="57">
        <f t="shared" si="47"/>
        <v>0.17948756442603792</v>
      </c>
      <c r="H96" s="17">
        <v>53460.329000000005</v>
      </c>
      <c r="I96" s="145">
        <v>57260.41899999998</v>
      </c>
      <c r="J96" s="269">
        <f>SUM(J68:J95)</f>
        <v>0.99999999999999978</v>
      </c>
      <c r="K96" s="243">
        <f>SUM(K68:K95)</f>
        <v>1.0000000000000002</v>
      </c>
      <c r="L96" s="57">
        <f t="shared" si="48"/>
        <v>7.1082428243192705E-2</v>
      </c>
      <c r="N96" s="37">
        <f t="shared" si="61"/>
        <v>3.0632800077973918</v>
      </c>
      <c r="O96" s="150">
        <f t="shared" si="61"/>
        <v>2.7817380090285808</v>
      </c>
      <c r="P96" s="57">
        <f t="shared" si="50"/>
        <v>-9.1908672420465354E-2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80 D83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topLeftCell="A6" workbookViewId="0">
      <selection activeCell="G13" sqref="G13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" customWidth="1"/>
    <col min="6" max="6" width="10.8554687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131</v>
      </c>
      <c r="B1" s="4"/>
    </row>
    <row r="3" spans="1:19" ht="15.75" thickBot="1" x14ac:dyDescent="0.3"/>
    <row r="4" spans="1:19" x14ac:dyDescent="0.25">
      <c r="A4" s="343" t="s">
        <v>16</v>
      </c>
      <c r="B4" s="319"/>
      <c r="C4" s="319"/>
      <c r="D4" s="319"/>
      <c r="E4" s="362" t="s">
        <v>1</v>
      </c>
      <c r="F4" s="360"/>
      <c r="G4" s="355" t="s">
        <v>104</v>
      </c>
      <c r="H4" s="355"/>
      <c r="I4" s="130" t="s">
        <v>0</v>
      </c>
      <c r="K4" s="356" t="s">
        <v>19</v>
      </c>
      <c r="L4" s="360"/>
      <c r="M4" s="355" t="s">
        <v>104</v>
      </c>
      <c r="N4" s="355"/>
      <c r="O4" s="130" t="s">
        <v>0</v>
      </c>
      <c r="Q4" s="354" t="s">
        <v>22</v>
      </c>
      <c r="R4" s="355"/>
      <c r="S4" s="130" t="s">
        <v>0</v>
      </c>
    </row>
    <row r="5" spans="1:19" x14ac:dyDescent="0.25">
      <c r="A5" s="361"/>
      <c r="B5" s="320"/>
      <c r="C5" s="320"/>
      <c r="D5" s="320"/>
      <c r="E5" s="363" t="s">
        <v>153</v>
      </c>
      <c r="F5" s="353"/>
      <c r="G5" s="357" t="str">
        <f>E5</f>
        <v>jan-jul</v>
      </c>
      <c r="H5" s="357"/>
      <c r="I5" s="131" t="s">
        <v>149</v>
      </c>
      <c r="K5" s="352" t="str">
        <f>E5</f>
        <v>jan-jul</v>
      </c>
      <c r="L5" s="353"/>
      <c r="M5" s="364" t="str">
        <f>E5</f>
        <v>jan-jul</v>
      </c>
      <c r="N5" s="359"/>
      <c r="O5" s="131" t="str">
        <f>I5</f>
        <v>2024/2023</v>
      </c>
      <c r="Q5" s="352" t="str">
        <f>E5</f>
        <v>jan-jul</v>
      </c>
      <c r="R5" s="353"/>
      <c r="S5" s="131" t="str">
        <f>O5</f>
        <v>2024/2023</v>
      </c>
    </row>
    <row r="6" spans="1:19" ht="15.75" thickBot="1" x14ac:dyDescent="0.3">
      <c r="A6" s="344"/>
      <c r="B6" s="367"/>
      <c r="C6" s="367"/>
      <c r="D6" s="367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594857.09999999974</v>
      </c>
      <c r="F7" s="145">
        <v>719433.2</v>
      </c>
      <c r="G7" s="243">
        <f>E7/E15</f>
        <v>0.39052564130490686</v>
      </c>
      <c r="H7" s="244">
        <f>F7/F15</f>
        <v>0.41643471212242844</v>
      </c>
      <c r="I7" s="164">
        <f t="shared" ref="I7:I18" si="0">(F7-E7)/E7</f>
        <v>0.20942189308995432</v>
      </c>
      <c r="J7" s="1"/>
      <c r="K7" s="17">
        <v>124636.38500000011</v>
      </c>
      <c r="L7" s="145">
        <v>131334.60599999994</v>
      </c>
      <c r="M7" s="243">
        <f>K7/K15</f>
        <v>0.35943172081378755</v>
      </c>
      <c r="N7" s="244">
        <f>L7/L15</f>
        <v>0.35377908254070134</v>
      </c>
      <c r="O7" s="164">
        <f t="shared" ref="O7:O18" si="1">(L7-K7)/K7</f>
        <v>5.3742099467983001E-2</v>
      </c>
      <c r="P7" s="1"/>
      <c r="Q7" s="187">
        <f t="shared" ref="Q7:Q18" si="2">(K7/E7)*10</f>
        <v>2.0952323675719793</v>
      </c>
      <c r="R7" s="188">
        <f t="shared" ref="R7:R18" si="3">(L7/F7)*10</f>
        <v>1.8255288468755673</v>
      </c>
      <c r="S7" s="55">
        <f>(R7-Q7)/Q7</f>
        <v>-0.12872248676119533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403606.48999999982</v>
      </c>
      <c r="F8" s="181">
        <v>408057.73999999993</v>
      </c>
      <c r="G8" s="245">
        <f>E8/E7</f>
        <v>0.67849318769163214</v>
      </c>
      <c r="H8" s="246">
        <f>F8/F7</f>
        <v>0.56719336833496137</v>
      </c>
      <c r="I8" s="206">
        <f t="shared" si="0"/>
        <v>1.1028687868721136E-2</v>
      </c>
      <c r="K8" s="180">
        <v>103737.02800000011</v>
      </c>
      <c r="L8" s="181">
        <v>104846.68699999996</v>
      </c>
      <c r="M8" s="250">
        <f>K8/K7</f>
        <v>0.83231736863998429</v>
      </c>
      <c r="N8" s="246">
        <f>L8/L7</f>
        <v>0.79831729194055689</v>
      </c>
      <c r="O8" s="207">
        <f t="shared" si="1"/>
        <v>1.0696845874549761E-2</v>
      </c>
      <c r="Q8" s="189">
        <f t="shared" si="2"/>
        <v>2.5702517320769585</v>
      </c>
      <c r="R8" s="190">
        <f t="shared" si="3"/>
        <v>2.5694081185667494</v>
      </c>
      <c r="S8" s="182">
        <f t="shared" ref="S8:S18" si="4">(R8-Q8)/Q8</f>
        <v>-3.2822213469623976E-4</v>
      </c>
    </row>
    <row r="9" spans="1:19" ht="24" customHeight="1" x14ac:dyDescent="0.25">
      <c r="A9" s="8"/>
      <c r="B9" t="s">
        <v>37</v>
      </c>
      <c r="E9" s="19">
        <v>108033.43999999996</v>
      </c>
      <c r="F9" s="140">
        <v>108887.52999999998</v>
      </c>
      <c r="G9" s="247">
        <f>E9/E7</f>
        <v>0.18161242422760021</v>
      </c>
      <c r="H9" s="215">
        <f>F9/F7</f>
        <v>0.1513518280779925</v>
      </c>
      <c r="I9" s="182">
        <f t="shared" si="0"/>
        <v>7.9057928730217782E-3</v>
      </c>
      <c r="K9" s="19">
        <v>15553.220000000007</v>
      </c>
      <c r="L9" s="140">
        <v>15617.428999999995</v>
      </c>
      <c r="M9" s="247">
        <f>K9/K7</f>
        <v>0.12478876052125543</v>
      </c>
      <c r="N9" s="215">
        <f>L9/L7</f>
        <v>0.11891328169819919</v>
      </c>
      <c r="O9" s="182">
        <f t="shared" si="1"/>
        <v>4.1283412695241233E-3</v>
      </c>
      <c r="Q9" s="189">
        <f t="shared" si="2"/>
        <v>1.4396671993412422</v>
      </c>
      <c r="R9" s="190">
        <f t="shared" si="3"/>
        <v>1.4342715827974053</v>
      </c>
      <c r="S9" s="182">
        <f t="shared" si="4"/>
        <v>-3.747822098263973E-3</v>
      </c>
    </row>
    <row r="10" spans="1:19" ht="24" customHeight="1" thickBot="1" x14ac:dyDescent="0.3">
      <c r="A10" s="8"/>
      <c r="B10" t="s">
        <v>36</v>
      </c>
      <c r="E10" s="19">
        <v>83217.170000000013</v>
      </c>
      <c r="F10" s="140">
        <v>202487.93000000008</v>
      </c>
      <c r="G10" s="247">
        <f>E10/E7</f>
        <v>0.13989438808076771</v>
      </c>
      <c r="H10" s="215">
        <f>F10/F7</f>
        <v>0.28145480358704617</v>
      </c>
      <c r="I10" s="186">
        <f t="shared" si="0"/>
        <v>1.4332470090006673</v>
      </c>
      <c r="K10" s="19">
        <v>5346.1369999999988</v>
      </c>
      <c r="L10" s="140">
        <v>10870.489999999998</v>
      </c>
      <c r="M10" s="247">
        <f>K10/K7</f>
        <v>4.2893870838760235E-2</v>
      </c>
      <c r="N10" s="215">
        <f>L10/L7</f>
        <v>8.2769426361244069E-2</v>
      </c>
      <c r="O10" s="209">
        <f t="shared" si="1"/>
        <v>1.033335471949185</v>
      </c>
      <c r="Q10" s="189">
        <f t="shared" si="2"/>
        <v>0.64243196446118001</v>
      </c>
      <c r="R10" s="190">
        <f t="shared" si="3"/>
        <v>0.53684631967939977</v>
      </c>
      <c r="S10" s="182">
        <f t="shared" si="4"/>
        <v>-0.16435303755524824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928364.52000000165</v>
      </c>
      <c r="F11" s="145">
        <v>1008168.2200000031</v>
      </c>
      <c r="G11" s="243">
        <f>E11/E15</f>
        <v>0.60947435869509303</v>
      </c>
      <c r="H11" s="244">
        <f>F11/F15</f>
        <v>0.58356528787757145</v>
      </c>
      <c r="I11" s="164">
        <f t="shared" si="0"/>
        <v>8.5961600514420047E-2</v>
      </c>
      <c r="J11" s="1"/>
      <c r="K11" s="17">
        <v>222123.17399999997</v>
      </c>
      <c r="L11" s="145">
        <v>239898.77800000034</v>
      </c>
      <c r="M11" s="243">
        <f>K11/K15</f>
        <v>0.64056827918621251</v>
      </c>
      <c r="N11" s="244">
        <f>L11/L15</f>
        <v>0.64622091745929888</v>
      </c>
      <c r="O11" s="164">
        <f t="shared" si="1"/>
        <v>8.0025886898232299E-2</v>
      </c>
      <c r="Q11" s="191">
        <f t="shared" si="2"/>
        <v>2.3926288566047265</v>
      </c>
      <c r="R11" s="192">
        <f t="shared" si="3"/>
        <v>2.3795510832507656</v>
      </c>
      <c r="S11" s="57">
        <f t="shared" si="4"/>
        <v>-5.4658595786222204E-3</v>
      </c>
    </row>
    <row r="12" spans="1:19" s="3" customFormat="1" ht="24" customHeight="1" x14ac:dyDescent="0.25">
      <c r="A12" s="46"/>
      <c r="B12" s="3" t="s">
        <v>33</v>
      </c>
      <c r="E12" s="31">
        <v>678981.02000000165</v>
      </c>
      <c r="F12" s="141">
        <v>746174.84000000311</v>
      </c>
      <c r="G12" s="247">
        <f>E12/E11</f>
        <v>0.7313732972044219</v>
      </c>
      <c r="H12" s="215">
        <f>F12/F11</f>
        <v>0.74012930104065455</v>
      </c>
      <c r="I12" s="206">
        <f t="shared" si="0"/>
        <v>9.8962736837623674E-2</v>
      </c>
      <c r="K12" s="31">
        <v>195460.28499999995</v>
      </c>
      <c r="L12" s="141">
        <v>213709.52900000033</v>
      </c>
      <c r="M12" s="247">
        <f>K12/K11</f>
        <v>0.87996349719007694</v>
      </c>
      <c r="N12" s="215">
        <f>L12/L11</f>
        <v>0.89083208668949543</v>
      </c>
      <c r="O12" s="206">
        <f t="shared" si="1"/>
        <v>9.3365483428003743E-2</v>
      </c>
      <c r="Q12" s="189">
        <f t="shared" si="2"/>
        <v>2.8787297323863257</v>
      </c>
      <c r="R12" s="190">
        <f t="shared" si="3"/>
        <v>2.8640677431578832</v>
      </c>
      <c r="S12" s="182">
        <f t="shared" si="4"/>
        <v>-5.0932149216691E-3</v>
      </c>
    </row>
    <row r="13" spans="1:19" ht="24" customHeight="1" x14ac:dyDescent="0.25">
      <c r="A13" s="8"/>
      <c r="B13" s="3" t="s">
        <v>37</v>
      </c>
      <c r="D13" s="3"/>
      <c r="E13" s="19">
        <v>80482.02</v>
      </c>
      <c r="F13" s="140">
        <v>84370.380000000077</v>
      </c>
      <c r="G13" s="247">
        <f>E13/E11</f>
        <v>8.6692261785273589E-2</v>
      </c>
      <c r="H13" s="215">
        <f>F13/F11</f>
        <v>8.3686807743255209E-2</v>
      </c>
      <c r="I13" s="182">
        <f t="shared" si="0"/>
        <v>4.831339968852761E-2</v>
      </c>
      <c r="K13" s="19">
        <v>9885.1180000000058</v>
      </c>
      <c r="L13" s="140">
        <v>10524.87799999999</v>
      </c>
      <c r="M13" s="247">
        <f>K13/K11</f>
        <v>4.4502866684229925E-2</v>
      </c>
      <c r="N13" s="215">
        <f>L13/L11</f>
        <v>4.3872161783166629E-2</v>
      </c>
      <c r="O13" s="182">
        <f t="shared" si="1"/>
        <v>6.4719510682622453E-2</v>
      </c>
      <c r="Q13" s="189">
        <f t="shared" si="2"/>
        <v>1.2282393011507422</v>
      </c>
      <c r="R13" s="190">
        <f t="shared" si="3"/>
        <v>1.2474612535821197</v>
      </c>
      <c r="S13" s="182">
        <f t="shared" si="4"/>
        <v>1.5650005999130915E-2</v>
      </c>
    </row>
    <row r="14" spans="1:19" ht="24" customHeight="1" thickBot="1" x14ac:dyDescent="0.3">
      <c r="A14" s="8"/>
      <c r="B14" t="s">
        <v>36</v>
      </c>
      <c r="E14" s="19">
        <v>168901.48</v>
      </c>
      <c r="F14" s="140">
        <v>177622.99999999988</v>
      </c>
      <c r="G14" s="247">
        <f>E14/E11</f>
        <v>0.18193444101030457</v>
      </c>
      <c r="H14" s="215">
        <f>F14/F11</f>
        <v>0.17618389121609024</v>
      </c>
      <c r="I14" s="186">
        <f t="shared" si="0"/>
        <v>5.1636729293312721E-2</v>
      </c>
      <c r="K14" s="19">
        <v>16777.771000000008</v>
      </c>
      <c r="L14" s="140">
        <v>15664.37100000001</v>
      </c>
      <c r="M14" s="247">
        <f>K14/K11</f>
        <v>7.5533636125693082E-2</v>
      </c>
      <c r="N14" s="215">
        <f>L14/L11</f>
        <v>6.5295751527337867E-2</v>
      </c>
      <c r="O14" s="209">
        <f t="shared" si="1"/>
        <v>-6.6361616212308377E-2</v>
      </c>
      <c r="Q14" s="189">
        <f t="shared" si="2"/>
        <v>0.99334659471308395</v>
      </c>
      <c r="R14" s="190">
        <f t="shared" si="3"/>
        <v>0.88188866306728408</v>
      </c>
      <c r="S14" s="182">
        <f t="shared" si="4"/>
        <v>-0.11220447348288654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1523221.6200000015</v>
      </c>
      <c r="F15" s="145">
        <v>1727601.4200000032</v>
      </c>
      <c r="G15" s="243">
        <f>G7+G11</f>
        <v>0.99999999999999989</v>
      </c>
      <c r="H15" s="244">
        <f>H7+H11</f>
        <v>0.99999999999999989</v>
      </c>
      <c r="I15" s="164">
        <f t="shared" si="0"/>
        <v>0.13417601044817198</v>
      </c>
      <c r="J15" s="1"/>
      <c r="K15" s="17">
        <v>346759.55900000007</v>
      </c>
      <c r="L15" s="145">
        <v>371233.38400000019</v>
      </c>
      <c r="M15" s="243">
        <f>M7+M11</f>
        <v>1</v>
      </c>
      <c r="N15" s="244">
        <f>N7+N11</f>
        <v>1.0000000000000002</v>
      </c>
      <c r="O15" s="164">
        <f t="shared" si="1"/>
        <v>7.0578659952673789E-2</v>
      </c>
      <c r="Q15" s="191">
        <f t="shared" si="2"/>
        <v>2.2764879020033848</v>
      </c>
      <c r="R15" s="192">
        <f t="shared" si="3"/>
        <v>2.148836992736435</v>
      </c>
      <c r="S15" s="57">
        <f t="shared" si="4"/>
        <v>-5.6073616360804178E-2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1082587.5100000014</v>
      </c>
      <c r="F16" s="181">
        <f t="shared" ref="F16:F17" si="5">F8+F12</f>
        <v>1154232.5800000031</v>
      </c>
      <c r="G16" s="245">
        <f>E16/E15</f>
        <v>0.71072225852466586</v>
      </c>
      <c r="H16" s="246">
        <f>F16/F15</f>
        <v>0.66811277568873551</v>
      </c>
      <c r="I16" s="207">
        <f t="shared" si="0"/>
        <v>6.6179472179576135E-2</v>
      </c>
      <c r="J16" s="3"/>
      <c r="K16" s="180">
        <f t="shared" ref="K16:L18" si="6">K8+K12</f>
        <v>299197.31300000008</v>
      </c>
      <c r="L16" s="181">
        <f t="shared" si="6"/>
        <v>318556.21600000031</v>
      </c>
      <c r="M16" s="250">
        <f>K16/K15</f>
        <v>0.86283796721520234</v>
      </c>
      <c r="N16" s="246">
        <f>L16/L15</f>
        <v>0.85810228748177486</v>
      </c>
      <c r="O16" s="207">
        <f t="shared" si="1"/>
        <v>6.4702796979999005E-2</v>
      </c>
      <c r="P16" s="3"/>
      <c r="Q16" s="189">
        <f t="shared" si="2"/>
        <v>2.7637240429644319</v>
      </c>
      <c r="R16" s="190">
        <f t="shared" si="3"/>
        <v>2.7598962420554738</v>
      </c>
      <c r="S16" s="182">
        <f t="shared" si="4"/>
        <v>-1.3850155983201142E-3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188515.45999999996</v>
      </c>
      <c r="F17" s="140">
        <f t="shared" si="5"/>
        <v>193257.91000000006</v>
      </c>
      <c r="G17" s="248">
        <f>E17/E15</f>
        <v>0.12376101909582912</v>
      </c>
      <c r="H17" s="215">
        <f>F17/F15</f>
        <v>0.11186487100710979</v>
      </c>
      <c r="I17" s="182">
        <f t="shared" si="0"/>
        <v>2.5156822681811349E-2</v>
      </c>
      <c r="K17" s="19">
        <f t="shared" si="6"/>
        <v>25438.338000000011</v>
      </c>
      <c r="L17" s="140">
        <f t="shared" si="6"/>
        <v>26142.306999999986</v>
      </c>
      <c r="M17" s="247">
        <f>K17/K15</f>
        <v>7.3360163663145059E-2</v>
      </c>
      <c r="N17" s="215">
        <f>L17/L15</f>
        <v>7.0420140339533616E-2</v>
      </c>
      <c r="O17" s="182">
        <f t="shared" si="1"/>
        <v>2.7673545339321114E-2</v>
      </c>
      <c r="Q17" s="189">
        <f t="shared" si="2"/>
        <v>1.3494032797097923</v>
      </c>
      <c r="R17" s="190">
        <f t="shared" si="3"/>
        <v>1.352716015608364</v>
      </c>
      <c r="S17" s="182">
        <f t="shared" si="4"/>
        <v>2.4549635741837432E-3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252118.65000000002</v>
      </c>
      <c r="F18" s="142">
        <f>F10+F14</f>
        <v>380110.92999999993</v>
      </c>
      <c r="G18" s="249">
        <f>E18/E15</f>
        <v>0.16551672237950493</v>
      </c>
      <c r="H18" s="221">
        <f>F18/F15</f>
        <v>0.22002235330415462</v>
      </c>
      <c r="I18" s="208">
        <f t="shared" si="0"/>
        <v>0.50766684654229233</v>
      </c>
      <c r="K18" s="21">
        <f t="shared" si="6"/>
        <v>22123.908000000007</v>
      </c>
      <c r="L18" s="142">
        <f t="shared" si="6"/>
        <v>26534.861000000008</v>
      </c>
      <c r="M18" s="249">
        <f>K18/K15</f>
        <v>6.3801869121652685E-2</v>
      </c>
      <c r="N18" s="221">
        <f>L18/L15</f>
        <v>7.1477572178691759E-2</v>
      </c>
      <c r="O18" s="208">
        <f t="shared" si="1"/>
        <v>0.19937494768103356</v>
      </c>
      <c r="Q18" s="193">
        <f t="shared" si="2"/>
        <v>0.87751969162138566</v>
      </c>
      <c r="R18" s="194">
        <f t="shared" si="3"/>
        <v>0.69808203094817634</v>
      </c>
      <c r="S18" s="186">
        <f t="shared" si="4"/>
        <v>-0.20448277387560829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132</v>
      </c>
    </row>
    <row r="3" spans="1:16" ht="8.25" customHeight="1" thickBot="1" x14ac:dyDescent="0.3"/>
    <row r="4" spans="1:16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104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6" x14ac:dyDescent="0.25">
      <c r="A5" s="369"/>
      <c r="B5" s="363" t="s">
        <v>153</v>
      </c>
      <c r="C5" s="357"/>
      <c r="D5" s="363" t="str">
        <f>B5</f>
        <v>jan-jul</v>
      </c>
      <c r="E5" s="357"/>
      <c r="F5" s="131" t="s">
        <v>149</v>
      </c>
      <c r="H5" s="352" t="str">
        <f>B5</f>
        <v>jan-jul</v>
      </c>
      <c r="I5" s="357"/>
      <c r="J5" s="363" t="str">
        <f>B5</f>
        <v>jan-jul</v>
      </c>
      <c r="K5" s="353"/>
      <c r="L5" s="131" t="str">
        <f>F5</f>
        <v>2024/2023</v>
      </c>
      <c r="N5" s="352" t="str">
        <f>B5</f>
        <v>jan-jul</v>
      </c>
      <c r="O5" s="353"/>
      <c r="P5" s="131" t="str">
        <f>F5</f>
        <v>2024/2023</v>
      </c>
    </row>
    <row r="6" spans="1:16" ht="19.5" customHeight="1" thickBot="1" x14ac:dyDescent="0.3">
      <c r="A6" s="370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165</v>
      </c>
      <c r="B7" s="39">
        <v>135447.65000000002</v>
      </c>
      <c r="C7" s="147">
        <v>157172.49000000002</v>
      </c>
      <c r="D7" s="247">
        <f>B7/$B$33</f>
        <v>8.8921827409461279E-2</v>
      </c>
      <c r="E7" s="246">
        <f>C7/$C$33</f>
        <v>9.0977286879053432E-2</v>
      </c>
      <c r="F7" s="52">
        <f>(C7-B7)/B7</f>
        <v>0.16039288979912161</v>
      </c>
      <c r="H7" s="39">
        <v>40626.997000000025</v>
      </c>
      <c r="I7" s="147">
        <v>46153.714999999975</v>
      </c>
      <c r="J7" s="247">
        <f>H7/$H$33</f>
        <v>0.11716186604101671</v>
      </c>
      <c r="K7" s="246">
        <f>I7/$I$33</f>
        <v>0.12432533546067075</v>
      </c>
      <c r="L7" s="52">
        <f>(I7-H7)/H7</f>
        <v>0.13603560213913785</v>
      </c>
      <c r="N7" s="27">
        <f t="shared" ref="N7:N33" si="0">(H7/B7)*10</f>
        <v>2.9994611940480338</v>
      </c>
      <c r="O7" s="151">
        <f t="shared" ref="O7:O33" si="1">(I7/C7)*10</f>
        <v>2.9365008469357434</v>
      </c>
      <c r="P7" s="61">
        <f>(O7-N7)/N7</f>
        <v>-2.0990552315604358E-2</v>
      </c>
    </row>
    <row r="8" spans="1:16" ht="20.100000000000001" customHeight="1" x14ac:dyDescent="0.25">
      <c r="A8" s="8" t="s">
        <v>164</v>
      </c>
      <c r="B8" s="19">
        <v>125264.42999999998</v>
      </c>
      <c r="C8" s="140">
        <v>124437.81000000001</v>
      </c>
      <c r="D8" s="247">
        <f t="shared" ref="D8:D32" si="2">B8/$B$33</f>
        <v>8.2236510009620248E-2</v>
      </c>
      <c r="E8" s="215">
        <f t="shared" ref="E8:E32" si="3">C8/$C$33</f>
        <v>7.2029235771292693E-2</v>
      </c>
      <c r="F8" s="52">
        <f t="shared" ref="F8:F33" si="4">(C8-B8)/B8</f>
        <v>-6.5990002109933875E-3</v>
      </c>
      <c r="H8" s="19">
        <v>39261.183999999994</v>
      </c>
      <c r="I8" s="140">
        <v>38853.502999999997</v>
      </c>
      <c r="J8" s="247">
        <f t="shared" ref="J8:J32" si="5">H8/$H$33</f>
        <v>0.11322307628151067</v>
      </c>
      <c r="K8" s="215">
        <f t="shared" ref="K8:K32" si="6">I8/$I$33</f>
        <v>0.10466058462026685</v>
      </c>
      <c r="L8" s="52">
        <f t="shared" ref="L8:L33" si="7">(I8-H8)/H8</f>
        <v>-1.0383818277105369E-2</v>
      </c>
      <c r="N8" s="27">
        <f t="shared" si="0"/>
        <v>3.1342643717773671</v>
      </c>
      <c r="O8" s="152">
        <f t="shared" si="1"/>
        <v>3.1223229499136949</v>
      </c>
      <c r="P8" s="52">
        <f t="shared" ref="P8:P71" si="8">(O8-N8)/N8</f>
        <v>-3.8099599929091177E-3</v>
      </c>
    </row>
    <row r="9" spans="1:16" ht="20.100000000000001" customHeight="1" x14ac:dyDescent="0.25">
      <c r="A9" s="8" t="s">
        <v>166</v>
      </c>
      <c r="B9" s="19">
        <v>93194.779999999955</v>
      </c>
      <c r="C9" s="140">
        <v>98161.63</v>
      </c>
      <c r="D9" s="247">
        <f t="shared" si="2"/>
        <v>6.1182679379248796E-2</v>
      </c>
      <c r="E9" s="215">
        <f t="shared" si="3"/>
        <v>5.6819604836861062E-2</v>
      </c>
      <c r="F9" s="52">
        <f t="shared" si="4"/>
        <v>5.3295366972270893E-2</v>
      </c>
      <c r="H9" s="19">
        <v>25550.972000000005</v>
      </c>
      <c r="I9" s="140">
        <v>27912.125999999978</v>
      </c>
      <c r="J9" s="247">
        <f t="shared" si="5"/>
        <v>7.3684982394385867E-2</v>
      </c>
      <c r="K9" s="215">
        <f t="shared" si="6"/>
        <v>7.5187542939295554E-2</v>
      </c>
      <c r="L9" s="52">
        <f t="shared" si="7"/>
        <v>9.2409556865389417E-2</v>
      </c>
      <c r="N9" s="27">
        <f t="shared" si="0"/>
        <v>2.7416741581449111</v>
      </c>
      <c r="O9" s="152">
        <f t="shared" si="1"/>
        <v>2.8434864009491263</v>
      </c>
      <c r="P9" s="52">
        <f t="shared" si="8"/>
        <v>3.7135063078795633E-2</v>
      </c>
    </row>
    <row r="10" spans="1:16" ht="20.100000000000001" customHeight="1" x14ac:dyDescent="0.25">
      <c r="A10" s="8" t="s">
        <v>168</v>
      </c>
      <c r="B10" s="19">
        <v>62512.729999999989</v>
      </c>
      <c r="C10" s="140">
        <v>63478.699999999983</v>
      </c>
      <c r="D10" s="247">
        <f t="shared" si="2"/>
        <v>4.1039812709591124E-2</v>
      </c>
      <c r="E10" s="215">
        <f t="shared" si="3"/>
        <v>3.6743834118867537E-2</v>
      </c>
      <c r="F10" s="52">
        <f t="shared" si="4"/>
        <v>1.5452372660736366E-2</v>
      </c>
      <c r="H10" s="19">
        <v>21992.330999999995</v>
      </c>
      <c r="I10" s="140">
        <v>23083.892000000003</v>
      </c>
      <c r="J10" s="247">
        <f t="shared" si="5"/>
        <v>6.3422421759395525E-2</v>
      </c>
      <c r="K10" s="215">
        <f t="shared" si="6"/>
        <v>6.2181616726581943E-2</v>
      </c>
      <c r="L10" s="52">
        <f t="shared" si="7"/>
        <v>4.9633710951331581E-2</v>
      </c>
      <c r="N10" s="27">
        <f t="shared" si="0"/>
        <v>3.5180564022719851</v>
      </c>
      <c r="O10" s="152">
        <f t="shared" si="1"/>
        <v>3.6364783777865659</v>
      </c>
      <c r="P10" s="52">
        <f t="shared" si="8"/>
        <v>3.3661192992273534E-2</v>
      </c>
    </row>
    <row r="11" spans="1:16" ht="20.100000000000001" customHeight="1" x14ac:dyDescent="0.25">
      <c r="A11" s="8" t="s">
        <v>167</v>
      </c>
      <c r="B11" s="19">
        <v>110708.67000000009</v>
      </c>
      <c r="C11" s="140">
        <v>117592.58999999997</v>
      </c>
      <c r="D11" s="247">
        <f t="shared" si="2"/>
        <v>7.2680605728272216E-2</v>
      </c>
      <c r="E11" s="215">
        <f t="shared" si="3"/>
        <v>6.8066967668966152E-2</v>
      </c>
      <c r="F11" s="52">
        <f t="shared" si="4"/>
        <v>6.2180495890700127E-2</v>
      </c>
      <c r="H11" s="19">
        <v>19784.69000000001</v>
      </c>
      <c r="I11" s="140">
        <v>21633.098000000002</v>
      </c>
      <c r="J11" s="247">
        <f t="shared" si="5"/>
        <v>5.7055932522973397E-2</v>
      </c>
      <c r="K11" s="215">
        <f t="shared" si="6"/>
        <v>5.8273579188664819E-2</v>
      </c>
      <c r="L11" s="52">
        <f t="shared" si="7"/>
        <v>9.3426179535792131E-2</v>
      </c>
      <c r="N11" s="27">
        <f t="shared" si="0"/>
        <v>1.7870949041299109</v>
      </c>
      <c r="O11" s="152">
        <f t="shared" si="1"/>
        <v>1.8396650673311989</v>
      </c>
      <c r="P11" s="52">
        <f t="shared" si="8"/>
        <v>2.9416548097026252E-2</v>
      </c>
    </row>
    <row r="12" spans="1:16" ht="20.100000000000001" customHeight="1" x14ac:dyDescent="0.25">
      <c r="A12" s="8" t="s">
        <v>171</v>
      </c>
      <c r="B12" s="19">
        <v>191695.87999999989</v>
      </c>
      <c r="C12" s="140">
        <v>196822.81999999995</v>
      </c>
      <c r="D12" s="247">
        <f t="shared" si="2"/>
        <v>0.12584897527911917</v>
      </c>
      <c r="E12" s="215">
        <f t="shared" si="3"/>
        <v>0.11392837359441393</v>
      </c>
      <c r="F12" s="52">
        <f t="shared" si="4"/>
        <v>2.6745175743996499E-2</v>
      </c>
      <c r="H12" s="19">
        <v>24063.823</v>
      </c>
      <c r="I12" s="140">
        <v>21581.276000000005</v>
      </c>
      <c r="J12" s="247">
        <f t="shared" si="5"/>
        <v>6.9396278705037812E-2</v>
      </c>
      <c r="K12" s="215">
        <f t="shared" si="6"/>
        <v>5.8133985062076253E-2</v>
      </c>
      <c r="L12" s="52">
        <f t="shared" si="7"/>
        <v>-0.10316511221014196</v>
      </c>
      <c r="N12" s="27">
        <f t="shared" si="0"/>
        <v>1.2553124772425996</v>
      </c>
      <c r="O12" s="152">
        <f t="shared" si="1"/>
        <v>1.09648240991568</v>
      </c>
      <c r="P12" s="52">
        <f t="shared" si="8"/>
        <v>-0.12652631930800476</v>
      </c>
    </row>
    <row r="13" spans="1:16" ht="20.100000000000001" customHeight="1" x14ac:dyDescent="0.25">
      <c r="A13" s="8" t="s">
        <v>172</v>
      </c>
      <c r="B13" s="19">
        <v>87323.23</v>
      </c>
      <c r="C13" s="140">
        <v>85977.170000000042</v>
      </c>
      <c r="D13" s="247">
        <f t="shared" si="2"/>
        <v>5.7327987505849602E-2</v>
      </c>
      <c r="E13" s="215">
        <f t="shared" si="3"/>
        <v>4.9766785905975969E-2</v>
      </c>
      <c r="F13" s="52">
        <f t="shared" si="4"/>
        <v>-1.5414684042264058E-2</v>
      </c>
      <c r="H13" s="19">
        <v>19304.702999999998</v>
      </c>
      <c r="I13" s="140">
        <v>19255.292000000005</v>
      </c>
      <c r="J13" s="247">
        <f t="shared" si="5"/>
        <v>5.567172554859548E-2</v>
      </c>
      <c r="K13" s="215">
        <f t="shared" si="6"/>
        <v>5.1868427867467912E-2</v>
      </c>
      <c r="L13" s="52">
        <f t="shared" si="7"/>
        <v>-2.559531736903323E-3</v>
      </c>
      <c r="N13" s="27">
        <f t="shared" si="0"/>
        <v>2.2107179269479609</v>
      </c>
      <c r="O13" s="152">
        <f t="shared" si="1"/>
        <v>2.239581972749277</v>
      </c>
      <c r="P13" s="52">
        <f t="shared" si="8"/>
        <v>1.3056412783138171E-2</v>
      </c>
    </row>
    <row r="14" spans="1:16" ht="20.100000000000001" customHeight="1" x14ac:dyDescent="0.25">
      <c r="A14" s="8" t="s">
        <v>163</v>
      </c>
      <c r="B14" s="19">
        <v>100252.99000000003</v>
      </c>
      <c r="C14" s="140">
        <v>89192.999999999942</v>
      </c>
      <c r="D14" s="247">
        <f t="shared" si="2"/>
        <v>6.5816417442919453E-2</v>
      </c>
      <c r="E14" s="215">
        <f t="shared" si="3"/>
        <v>5.1628227997173079E-2</v>
      </c>
      <c r="F14" s="52">
        <f t="shared" si="4"/>
        <v>-0.11032079940957461</v>
      </c>
      <c r="H14" s="19">
        <v>17774.030999999999</v>
      </c>
      <c r="I14" s="140">
        <v>17174.188000000002</v>
      </c>
      <c r="J14" s="247">
        <f t="shared" si="5"/>
        <v>5.1257508376286759E-2</v>
      </c>
      <c r="K14" s="215">
        <f t="shared" si="6"/>
        <v>4.6262509623865113E-2</v>
      </c>
      <c r="L14" s="52">
        <f t="shared" si="7"/>
        <v>-3.3748281411234017E-2</v>
      </c>
      <c r="N14" s="27">
        <f t="shared" si="0"/>
        <v>1.7729177952697464</v>
      </c>
      <c r="O14" s="152">
        <f t="shared" si="1"/>
        <v>1.9255085040305868</v>
      </c>
      <c r="P14" s="52">
        <f t="shared" si="8"/>
        <v>8.6067560023347867E-2</v>
      </c>
    </row>
    <row r="15" spans="1:16" ht="20.100000000000001" customHeight="1" x14ac:dyDescent="0.25">
      <c r="A15" s="8" t="s">
        <v>173</v>
      </c>
      <c r="B15" s="19">
        <v>31913.340000000007</v>
      </c>
      <c r="C15" s="140">
        <v>84805.419999999955</v>
      </c>
      <c r="D15" s="247">
        <f t="shared" si="2"/>
        <v>2.0951212601617357E-2</v>
      </c>
      <c r="E15" s="215">
        <f t="shared" si="3"/>
        <v>4.9088533395625467E-2</v>
      </c>
      <c r="F15" s="52">
        <f t="shared" si="4"/>
        <v>1.6573658539030991</v>
      </c>
      <c r="H15" s="19">
        <v>6507.9470000000001</v>
      </c>
      <c r="I15" s="140">
        <v>17069.592000000001</v>
      </c>
      <c r="J15" s="247">
        <f t="shared" si="5"/>
        <v>1.8767895018576838E-2</v>
      </c>
      <c r="K15" s="215">
        <f t="shared" si="6"/>
        <v>4.5980756946147956E-2</v>
      </c>
      <c r="L15" s="52">
        <f t="shared" si="7"/>
        <v>1.6228842982279972</v>
      </c>
      <c r="N15" s="27">
        <f t="shared" si="0"/>
        <v>2.039255997648632</v>
      </c>
      <c r="O15" s="152">
        <f t="shared" si="1"/>
        <v>2.0127949369273814</v>
      </c>
      <c r="P15" s="52">
        <f t="shared" si="8"/>
        <v>-1.2975840577034721E-2</v>
      </c>
    </row>
    <row r="16" spans="1:16" ht="20.100000000000001" customHeight="1" x14ac:dyDescent="0.25">
      <c r="A16" s="8" t="s">
        <v>174</v>
      </c>
      <c r="B16" s="19">
        <v>51910.749999999985</v>
      </c>
      <c r="C16" s="140">
        <v>46041.499999999993</v>
      </c>
      <c r="D16" s="247">
        <f t="shared" si="2"/>
        <v>3.4079577993384826E-2</v>
      </c>
      <c r="E16" s="215">
        <f t="shared" si="3"/>
        <v>2.6650533778792569E-2</v>
      </c>
      <c r="F16" s="52">
        <f t="shared" si="4"/>
        <v>-0.11306424969779852</v>
      </c>
      <c r="H16" s="19">
        <v>16975.467000000001</v>
      </c>
      <c r="I16" s="140">
        <v>15060.298999999999</v>
      </c>
      <c r="J16" s="247">
        <f t="shared" si="5"/>
        <v>4.8954575467089007E-2</v>
      </c>
      <c r="K16" s="215">
        <f t="shared" si="6"/>
        <v>4.0568277663304141E-2</v>
      </c>
      <c r="L16" s="52">
        <f t="shared" si="7"/>
        <v>-0.11281975335347189</v>
      </c>
      <c r="N16" s="27">
        <f t="shared" si="0"/>
        <v>3.2701255520292047</v>
      </c>
      <c r="O16" s="152">
        <f t="shared" si="1"/>
        <v>3.2710270082425641</v>
      </c>
      <c r="P16" s="52">
        <f t="shared" si="8"/>
        <v>2.7566409882946974E-4</v>
      </c>
    </row>
    <row r="17" spans="1:16" ht="20.100000000000001" customHeight="1" x14ac:dyDescent="0.25">
      <c r="A17" s="8" t="s">
        <v>175</v>
      </c>
      <c r="B17" s="19">
        <v>51928.46</v>
      </c>
      <c r="C17" s="140">
        <v>180850.0800000001</v>
      </c>
      <c r="D17" s="247">
        <f t="shared" si="2"/>
        <v>3.4091204666593426E-2</v>
      </c>
      <c r="E17" s="215">
        <f t="shared" si="3"/>
        <v>0.10468275720680999</v>
      </c>
      <c r="F17" s="52">
        <f t="shared" si="4"/>
        <v>2.4826775144111748</v>
      </c>
      <c r="H17" s="19">
        <v>8928.741</v>
      </c>
      <c r="I17" s="140">
        <v>13479.915000000008</v>
      </c>
      <c r="J17" s="247">
        <f t="shared" si="5"/>
        <v>2.57490839639694E-2</v>
      </c>
      <c r="K17" s="215">
        <f t="shared" si="6"/>
        <v>3.6311160528601644E-2</v>
      </c>
      <c r="L17" s="52">
        <f t="shared" si="7"/>
        <v>0.50972180736343542</v>
      </c>
      <c r="N17" s="27">
        <f t="shared" si="0"/>
        <v>1.7194311173487526</v>
      </c>
      <c r="O17" s="152">
        <f t="shared" si="1"/>
        <v>0.745364060662843</v>
      </c>
      <c r="P17" s="52">
        <f t="shared" si="8"/>
        <v>-0.56650542546179794</v>
      </c>
    </row>
    <row r="18" spans="1:16" ht="20.100000000000001" customHeight="1" x14ac:dyDescent="0.25">
      <c r="A18" s="8" t="s">
        <v>176</v>
      </c>
      <c r="B18" s="19">
        <v>58713.27</v>
      </c>
      <c r="C18" s="140">
        <v>54649.190000000024</v>
      </c>
      <c r="D18" s="247">
        <f t="shared" si="2"/>
        <v>3.8545454731662744E-2</v>
      </c>
      <c r="E18" s="215">
        <f t="shared" si="3"/>
        <v>3.1632985112966645E-2</v>
      </c>
      <c r="F18" s="52">
        <f t="shared" si="4"/>
        <v>-6.9219104982569918E-2</v>
      </c>
      <c r="H18" s="19">
        <v>13805.906999999999</v>
      </c>
      <c r="I18" s="140">
        <v>13004.507999999998</v>
      </c>
      <c r="J18" s="247">
        <f t="shared" si="5"/>
        <v>3.9814063207987874E-2</v>
      </c>
      <c r="K18" s="215">
        <f t="shared" si="6"/>
        <v>3.5030545636488351E-2</v>
      </c>
      <c r="L18" s="52">
        <f t="shared" si="7"/>
        <v>-5.8047544431524947E-2</v>
      </c>
      <c r="N18" s="27">
        <f t="shared" si="0"/>
        <v>2.3514116996038545</v>
      </c>
      <c r="O18" s="152">
        <f t="shared" si="1"/>
        <v>2.3796341720709844</v>
      </c>
      <c r="P18" s="52">
        <f t="shared" si="8"/>
        <v>1.2002352659844515E-2</v>
      </c>
    </row>
    <row r="19" spans="1:16" ht="20.100000000000001" customHeight="1" x14ac:dyDescent="0.25">
      <c r="A19" s="8" t="s">
        <v>169</v>
      </c>
      <c r="B19" s="19">
        <v>40866.629999999983</v>
      </c>
      <c r="C19" s="140">
        <v>36119.219999999994</v>
      </c>
      <c r="D19" s="247">
        <f t="shared" si="2"/>
        <v>2.6829076913968686E-2</v>
      </c>
      <c r="E19" s="215">
        <f t="shared" si="3"/>
        <v>2.0907148826029561E-2</v>
      </c>
      <c r="F19" s="52">
        <f t="shared" si="4"/>
        <v>-0.11616837502872125</v>
      </c>
      <c r="H19" s="19">
        <v>8768.5969999999979</v>
      </c>
      <c r="I19" s="140">
        <v>8938.0510000000013</v>
      </c>
      <c r="J19" s="247">
        <f t="shared" si="5"/>
        <v>2.5287253869186052E-2</v>
      </c>
      <c r="K19" s="215">
        <f t="shared" si="6"/>
        <v>2.4076635844797856E-2</v>
      </c>
      <c r="L19" s="52">
        <f t="shared" si="7"/>
        <v>1.9325098416542966E-2</v>
      </c>
      <c r="N19" s="27">
        <f t="shared" si="0"/>
        <v>2.1456618762055992</v>
      </c>
      <c r="O19" s="152">
        <f t="shared" si="1"/>
        <v>2.47459690436283</v>
      </c>
      <c r="P19" s="52">
        <f t="shared" si="8"/>
        <v>0.15330235942809467</v>
      </c>
    </row>
    <row r="20" spans="1:16" ht="20.100000000000001" customHeight="1" x14ac:dyDescent="0.25">
      <c r="A20" s="8" t="s">
        <v>178</v>
      </c>
      <c r="B20" s="19">
        <v>27298.849999999991</v>
      </c>
      <c r="C20" s="140">
        <v>33441.849999999984</v>
      </c>
      <c r="D20" s="247">
        <f t="shared" si="2"/>
        <v>1.7921784749877691E-2</v>
      </c>
      <c r="E20" s="215">
        <f t="shared" si="3"/>
        <v>1.935738742330971E-2</v>
      </c>
      <c r="F20" s="52">
        <f t="shared" si="4"/>
        <v>0.22502779421111127</v>
      </c>
      <c r="H20" s="19">
        <v>6099.1750000000002</v>
      </c>
      <c r="I20" s="140">
        <v>7231.7169999999987</v>
      </c>
      <c r="J20" s="247">
        <f t="shared" si="5"/>
        <v>1.7589060897381062E-2</v>
      </c>
      <c r="K20" s="215">
        <f t="shared" si="6"/>
        <v>1.9480244265962898E-2</v>
      </c>
      <c r="L20" s="52">
        <f t="shared" si="7"/>
        <v>0.18568773645615982</v>
      </c>
      <c r="N20" s="27">
        <f t="shared" si="0"/>
        <v>2.2342241522994568</v>
      </c>
      <c r="O20" s="152">
        <f t="shared" si="1"/>
        <v>2.1624751621097524</v>
      </c>
      <c r="P20" s="52">
        <f t="shared" si="8"/>
        <v>-3.2113604230739577E-2</v>
      </c>
    </row>
    <row r="21" spans="1:16" ht="20.100000000000001" customHeight="1" x14ac:dyDescent="0.25">
      <c r="A21" s="8" t="s">
        <v>180</v>
      </c>
      <c r="B21" s="19">
        <v>23229.539999999983</v>
      </c>
      <c r="C21" s="140">
        <v>21444.329999999976</v>
      </c>
      <c r="D21" s="247">
        <f t="shared" si="2"/>
        <v>1.5250269360016031E-2</v>
      </c>
      <c r="E21" s="215">
        <f t="shared" si="3"/>
        <v>1.241277632198287E-2</v>
      </c>
      <c r="F21" s="52">
        <f t="shared" si="4"/>
        <v>-7.6850854558463397E-2</v>
      </c>
      <c r="H21" s="19">
        <v>6383.887999999999</v>
      </c>
      <c r="I21" s="140">
        <v>6580.8490000000002</v>
      </c>
      <c r="J21" s="247">
        <f t="shared" si="5"/>
        <v>1.8410128385242294E-2</v>
      </c>
      <c r="K21" s="215">
        <f t="shared" si="6"/>
        <v>1.7726985997573979E-2</v>
      </c>
      <c r="L21" s="52">
        <f t="shared" si="7"/>
        <v>3.0852828245107242E-2</v>
      </c>
      <c r="N21" s="27">
        <f t="shared" si="0"/>
        <v>2.7481766750439327</v>
      </c>
      <c r="O21" s="152">
        <f t="shared" si="1"/>
        <v>3.0688060666852297</v>
      </c>
      <c r="P21" s="52">
        <f t="shared" si="8"/>
        <v>0.11666986134949689</v>
      </c>
    </row>
    <row r="22" spans="1:16" ht="20.100000000000001" customHeight="1" x14ac:dyDescent="0.25">
      <c r="A22" s="8" t="s">
        <v>170</v>
      </c>
      <c r="B22" s="19">
        <v>23547.470000000005</v>
      </c>
      <c r="C22" s="140">
        <v>23146.510000000006</v>
      </c>
      <c r="D22" s="247">
        <f t="shared" si="2"/>
        <v>1.5458991449976927E-2</v>
      </c>
      <c r="E22" s="215">
        <f t="shared" si="3"/>
        <v>1.3398061457949029E-2</v>
      </c>
      <c r="F22" s="52">
        <f t="shared" si="4"/>
        <v>-1.7027731641658279E-2</v>
      </c>
      <c r="H22" s="19">
        <v>6543.4490000000005</v>
      </c>
      <c r="I22" s="140">
        <v>6259.2099999999982</v>
      </c>
      <c r="J22" s="247">
        <f t="shared" si="5"/>
        <v>1.8870277199770004E-2</v>
      </c>
      <c r="K22" s="215">
        <f t="shared" si="6"/>
        <v>1.6860579543137213E-2</v>
      </c>
      <c r="L22" s="52">
        <f t="shared" si="7"/>
        <v>-4.3438712519957332E-2</v>
      </c>
      <c r="N22" s="27">
        <f t="shared" si="0"/>
        <v>2.7788331400358506</v>
      </c>
      <c r="O22" s="152">
        <f t="shared" si="1"/>
        <v>2.7041700887088367</v>
      </c>
      <c r="P22" s="52">
        <f t="shared" si="8"/>
        <v>-2.6868490321103139E-2</v>
      </c>
    </row>
    <row r="23" spans="1:16" ht="20.100000000000001" customHeight="1" x14ac:dyDescent="0.25">
      <c r="A23" s="8" t="s">
        <v>181</v>
      </c>
      <c r="B23" s="19">
        <v>22805.560000000012</v>
      </c>
      <c r="C23" s="140">
        <v>24194.300000000014</v>
      </c>
      <c r="D23" s="247">
        <f t="shared" si="2"/>
        <v>1.4971925096493845E-2</v>
      </c>
      <c r="E23" s="215">
        <f t="shared" si="3"/>
        <v>1.4004561306739388E-2</v>
      </c>
      <c r="F23" s="52">
        <f t="shared" si="4"/>
        <v>6.0894799338406989E-2</v>
      </c>
      <c r="H23" s="19">
        <v>5294.2619999999997</v>
      </c>
      <c r="I23" s="140">
        <v>5501.583999999998</v>
      </c>
      <c r="J23" s="247">
        <f t="shared" si="5"/>
        <v>1.526781847129988E-2</v>
      </c>
      <c r="K23" s="215">
        <f t="shared" si="6"/>
        <v>1.4819744767350991E-2</v>
      </c>
      <c r="L23" s="52">
        <f t="shared" si="7"/>
        <v>3.915975446625012E-2</v>
      </c>
      <c r="N23" s="27">
        <f t="shared" si="0"/>
        <v>2.3214786218799262</v>
      </c>
      <c r="O23" s="152">
        <f t="shared" si="1"/>
        <v>2.2739174102991182</v>
      </c>
      <c r="P23" s="52">
        <f t="shared" si="8"/>
        <v>-2.048746481339252E-2</v>
      </c>
    </row>
    <row r="24" spans="1:16" ht="20.100000000000001" customHeight="1" x14ac:dyDescent="0.25">
      <c r="A24" s="8" t="s">
        <v>177</v>
      </c>
      <c r="B24" s="19">
        <v>20022.670000000013</v>
      </c>
      <c r="C24" s="140">
        <v>23658.170000000002</v>
      </c>
      <c r="D24" s="247">
        <f t="shared" si="2"/>
        <v>1.3144948664791149E-2</v>
      </c>
      <c r="E24" s="215">
        <f t="shared" si="3"/>
        <v>1.3694229308980314E-2</v>
      </c>
      <c r="F24" s="52">
        <f t="shared" si="4"/>
        <v>0.18156919132163626</v>
      </c>
      <c r="H24" s="19">
        <v>4318.7199999999984</v>
      </c>
      <c r="I24" s="140">
        <v>4487.463999999999</v>
      </c>
      <c r="J24" s="247">
        <f t="shared" si="5"/>
        <v>1.2454508860417598E-2</v>
      </c>
      <c r="K24" s="215">
        <f t="shared" si="6"/>
        <v>1.2087986138660422E-2</v>
      </c>
      <c r="L24" s="52">
        <f t="shared" si="7"/>
        <v>3.9072688203912423E-2</v>
      </c>
      <c r="N24" s="27">
        <f t="shared" si="0"/>
        <v>2.156915136692557</v>
      </c>
      <c r="O24" s="152">
        <f t="shared" si="1"/>
        <v>1.8967925245274673</v>
      </c>
      <c r="P24" s="52">
        <f t="shared" si="8"/>
        <v>-0.12059937256686197</v>
      </c>
    </row>
    <row r="25" spans="1:16" ht="20.100000000000001" customHeight="1" x14ac:dyDescent="0.25">
      <c r="A25" s="8" t="s">
        <v>184</v>
      </c>
      <c r="B25" s="19">
        <v>57581.249999999985</v>
      </c>
      <c r="C25" s="140">
        <v>54279.01</v>
      </c>
      <c r="D25" s="247">
        <f t="shared" si="2"/>
        <v>3.7802279880980144E-2</v>
      </c>
      <c r="E25" s="215">
        <f t="shared" si="3"/>
        <v>3.1418711151557178E-2</v>
      </c>
      <c r="F25" s="52">
        <f t="shared" si="4"/>
        <v>-5.7349223922717622E-2</v>
      </c>
      <c r="H25" s="19">
        <v>4396.0820000000012</v>
      </c>
      <c r="I25" s="140">
        <v>4227.820999999999</v>
      </c>
      <c r="J25" s="247">
        <f t="shared" si="5"/>
        <v>1.2677608694271069E-2</v>
      </c>
      <c r="K25" s="215">
        <f t="shared" si="6"/>
        <v>1.1388579751221947E-2</v>
      </c>
      <c r="L25" s="52">
        <f t="shared" si="7"/>
        <v>-3.8275218706111988E-2</v>
      </c>
      <c r="N25" s="27">
        <f t="shared" si="0"/>
        <v>0.7634572017800938</v>
      </c>
      <c r="O25" s="152">
        <f t="shared" si="1"/>
        <v>0.77890532638675603</v>
      </c>
      <c r="P25" s="52">
        <f t="shared" si="8"/>
        <v>2.0234434321456444E-2</v>
      </c>
    </row>
    <row r="26" spans="1:16" ht="20.100000000000001" customHeight="1" x14ac:dyDescent="0.25">
      <c r="A26" s="8" t="s">
        <v>182</v>
      </c>
      <c r="B26" s="19">
        <v>10668.46</v>
      </c>
      <c r="C26" s="140">
        <v>13514.66</v>
      </c>
      <c r="D26" s="247">
        <f t="shared" si="2"/>
        <v>7.0038790547103701E-3</v>
      </c>
      <c r="E26" s="215">
        <f t="shared" si="3"/>
        <v>7.8227881984491571E-3</v>
      </c>
      <c r="F26" s="52">
        <f t="shared" si="4"/>
        <v>0.2667863965370823</v>
      </c>
      <c r="H26" s="19">
        <v>3185.6370000000006</v>
      </c>
      <c r="I26" s="140">
        <v>4008.9730000000004</v>
      </c>
      <c r="J26" s="247">
        <f t="shared" si="5"/>
        <v>9.1868757971283535E-3</v>
      </c>
      <c r="K26" s="215">
        <f t="shared" si="6"/>
        <v>1.0799063804024702E-2</v>
      </c>
      <c r="L26" s="52">
        <f t="shared" si="7"/>
        <v>0.25845254810890245</v>
      </c>
      <c r="N26" s="27">
        <f t="shared" si="0"/>
        <v>2.9860326607589105</v>
      </c>
      <c r="O26" s="152">
        <f t="shared" si="1"/>
        <v>2.9663883516122498</v>
      </c>
      <c r="P26" s="52">
        <f t="shared" si="8"/>
        <v>-6.5787321769173283E-3</v>
      </c>
    </row>
    <row r="27" spans="1:16" ht="20.100000000000001" customHeight="1" x14ac:dyDescent="0.25">
      <c r="A27" s="8" t="s">
        <v>185</v>
      </c>
      <c r="B27" s="19">
        <v>11026.57</v>
      </c>
      <c r="C27" s="140">
        <v>10219.090000000004</v>
      </c>
      <c r="D27" s="247">
        <f t="shared" si="2"/>
        <v>7.2389794467334302E-3</v>
      </c>
      <c r="E27" s="215">
        <f t="shared" si="3"/>
        <v>5.9151896274778513E-3</v>
      </c>
      <c r="F27" s="52">
        <f t="shared" si="4"/>
        <v>-7.3230388053582937E-2</v>
      </c>
      <c r="H27" s="19">
        <v>3901.8950000000009</v>
      </c>
      <c r="I27" s="140">
        <v>3578.2279999999996</v>
      </c>
      <c r="J27" s="247">
        <f t="shared" si="5"/>
        <v>1.1252451154490023E-2</v>
      </c>
      <c r="K27" s="215">
        <f t="shared" si="6"/>
        <v>9.6387559799848213E-3</v>
      </c>
      <c r="L27" s="52">
        <f t="shared" si="7"/>
        <v>-8.2951232670279748E-2</v>
      </c>
      <c r="N27" s="27">
        <f t="shared" si="0"/>
        <v>3.5386298731155752</v>
      </c>
      <c r="O27" s="152">
        <f t="shared" si="1"/>
        <v>3.5015133441431656</v>
      </c>
      <c r="P27" s="52">
        <f t="shared" si="8"/>
        <v>-1.0488954850689272E-2</v>
      </c>
    </row>
    <row r="28" spans="1:16" ht="20.100000000000001" customHeight="1" x14ac:dyDescent="0.25">
      <c r="A28" s="8" t="s">
        <v>186</v>
      </c>
      <c r="B28" s="19">
        <v>10112.160000000007</v>
      </c>
      <c r="C28" s="140">
        <v>10856.980000000003</v>
      </c>
      <c r="D28" s="247">
        <f t="shared" si="2"/>
        <v>6.6386662762835565E-3</v>
      </c>
      <c r="E28" s="215">
        <f t="shared" si="3"/>
        <v>6.284424100554401E-3</v>
      </c>
      <c r="F28" s="52">
        <f t="shared" si="4"/>
        <v>7.3655875698168893E-2</v>
      </c>
      <c r="H28" s="19">
        <v>2942.389000000001</v>
      </c>
      <c r="I28" s="140">
        <v>3265.4240000000004</v>
      </c>
      <c r="J28" s="247">
        <f t="shared" si="5"/>
        <v>8.4853868440869749E-3</v>
      </c>
      <c r="K28" s="215">
        <f t="shared" si="6"/>
        <v>8.7961485705175761E-3</v>
      </c>
      <c r="L28" s="52">
        <f t="shared" si="7"/>
        <v>0.10978663936005718</v>
      </c>
      <c r="N28" s="27">
        <f t="shared" si="0"/>
        <v>2.9097532080188593</v>
      </c>
      <c r="O28" s="152">
        <f t="shared" si="1"/>
        <v>3.0076724835083049</v>
      </c>
      <c r="P28" s="52">
        <f t="shared" si="8"/>
        <v>3.3652089537901081E-2</v>
      </c>
    </row>
    <row r="29" spans="1:16" ht="20.100000000000001" customHeight="1" x14ac:dyDescent="0.25">
      <c r="A29" s="8" t="s">
        <v>187</v>
      </c>
      <c r="B29" s="19">
        <v>6587.35</v>
      </c>
      <c r="C29" s="140">
        <v>7444.0100000000011</v>
      </c>
      <c r="D29" s="247">
        <f t="shared" si="2"/>
        <v>4.3246169260649017E-3</v>
      </c>
      <c r="E29" s="215">
        <f t="shared" si="3"/>
        <v>4.3088700401739677E-3</v>
      </c>
      <c r="F29" s="52">
        <f>(C29-B29)/B29</f>
        <v>0.1300462249614793</v>
      </c>
      <c r="H29" s="19">
        <v>2117.9150000000009</v>
      </c>
      <c r="I29" s="140">
        <v>2968.3839999999996</v>
      </c>
      <c r="J29" s="247">
        <f t="shared" si="5"/>
        <v>6.1077335722416271E-3</v>
      </c>
      <c r="K29" s="215">
        <f t="shared" si="6"/>
        <v>7.9960050144628186E-3</v>
      </c>
      <c r="L29" s="52">
        <f>(I29-H29)/H29</f>
        <v>0.40155955267326515</v>
      </c>
      <c r="N29" s="27">
        <f t="shared" si="0"/>
        <v>3.2151244430613235</v>
      </c>
      <c r="O29" s="152">
        <f t="shared" si="1"/>
        <v>3.9876142025601782</v>
      </c>
      <c r="P29" s="52">
        <f>(O29-N29)/N29</f>
        <v>0.24026745252924589</v>
      </c>
    </row>
    <row r="30" spans="1:16" ht="20.100000000000001" customHeight="1" x14ac:dyDescent="0.25">
      <c r="A30" s="8" t="s">
        <v>179</v>
      </c>
      <c r="B30" s="19">
        <v>1431.49</v>
      </c>
      <c r="C30" s="140">
        <v>1458.77</v>
      </c>
      <c r="D30" s="247">
        <f t="shared" si="2"/>
        <v>9.3977788996981273E-4</v>
      </c>
      <c r="E30" s="215">
        <f t="shared" si="3"/>
        <v>8.4439036869974346E-4</v>
      </c>
      <c r="F30" s="52">
        <f t="shared" si="4"/>
        <v>1.9057066413317572E-2</v>
      </c>
      <c r="H30" s="19">
        <v>2730.5709999999995</v>
      </c>
      <c r="I30" s="140">
        <v>2919.2000000000012</v>
      </c>
      <c r="J30" s="247">
        <f t="shared" si="5"/>
        <v>7.8745370650330077E-3</v>
      </c>
      <c r="K30" s="215">
        <f t="shared" si="6"/>
        <v>7.8635169298244007E-3</v>
      </c>
      <c r="L30" s="52">
        <f t="shared" si="7"/>
        <v>6.908042310564412E-2</v>
      </c>
      <c r="N30" s="27">
        <f t="shared" si="0"/>
        <v>19.075026720410197</v>
      </c>
      <c r="O30" s="152">
        <f t="shared" si="1"/>
        <v>20.011379449810466</v>
      </c>
      <c r="P30" s="52">
        <f t="shared" si="8"/>
        <v>4.9087885596426239E-2</v>
      </c>
    </row>
    <row r="31" spans="1:16" ht="20.100000000000001" customHeight="1" x14ac:dyDescent="0.25">
      <c r="A31" s="8" t="s">
        <v>183</v>
      </c>
      <c r="B31" s="19">
        <v>9127.869999999999</v>
      </c>
      <c r="C31" s="140">
        <v>9592.9100000000017</v>
      </c>
      <c r="D31" s="247">
        <f t="shared" si="2"/>
        <v>5.9924766561546038E-3</v>
      </c>
      <c r="E31" s="215">
        <f t="shared" si="3"/>
        <v>5.5527333382256686E-3</v>
      </c>
      <c r="F31" s="52">
        <f t="shared" si="4"/>
        <v>5.0947263709934819E-2</v>
      </c>
      <c r="H31" s="19">
        <v>3522.5169999999994</v>
      </c>
      <c r="I31" s="140">
        <v>2861.3429999999994</v>
      </c>
      <c r="J31" s="247">
        <f t="shared" si="5"/>
        <v>1.0158384703678781E-2</v>
      </c>
      <c r="K31" s="215">
        <f t="shared" si="6"/>
        <v>7.7076661833839844E-3</v>
      </c>
      <c r="L31" s="52">
        <f t="shared" si="7"/>
        <v>-0.18769930705799293</v>
      </c>
      <c r="N31" s="27">
        <f t="shared" si="0"/>
        <v>3.8590788431474152</v>
      </c>
      <c r="O31" s="152">
        <f t="shared" si="1"/>
        <v>2.982768523836874</v>
      </c>
      <c r="P31" s="52">
        <f t="shared" si="8"/>
        <v>-0.22707758896053903</v>
      </c>
    </row>
    <row r="32" spans="1:16" ht="20.100000000000001" customHeight="1" thickBot="1" x14ac:dyDescent="0.3">
      <c r="A32" s="8" t="s">
        <v>17</v>
      </c>
      <c r="B32" s="19">
        <f>B33-SUM(B7:B31)</f>
        <v>158049.5700000003</v>
      </c>
      <c r="C32" s="140">
        <f>C33-SUM(C7:C31)</f>
        <v>159049.2099999995</v>
      </c>
      <c r="D32" s="247">
        <f t="shared" si="2"/>
        <v>0.10376006217663868</v>
      </c>
      <c r="E32" s="215">
        <f t="shared" si="3"/>
        <v>9.2063602263072669E-2</v>
      </c>
      <c r="F32" s="52">
        <f t="shared" si="4"/>
        <v>6.3248511210704161E-3</v>
      </c>
      <c r="H32" s="19">
        <f>H33-SUM(H7:H31)</f>
        <v>31977.668999999994</v>
      </c>
      <c r="I32" s="142">
        <f>I33-SUM(I7:I31)</f>
        <v>34143.731999999844</v>
      </c>
      <c r="J32" s="247">
        <f t="shared" si="5"/>
        <v>9.2218565198948124E-2</v>
      </c>
      <c r="K32" s="215">
        <f t="shared" si="6"/>
        <v>9.1973764945665185E-2</v>
      </c>
      <c r="L32" s="52">
        <f t="shared" si="7"/>
        <v>6.7736738409539782E-2</v>
      </c>
      <c r="N32" s="27">
        <f t="shared" si="0"/>
        <v>2.0232683328401295</v>
      </c>
      <c r="O32" s="152">
        <f t="shared" si="1"/>
        <v>2.1467401189858126</v>
      </c>
      <c r="P32" s="52">
        <f t="shared" si="8"/>
        <v>6.1025907508946986E-2</v>
      </c>
    </row>
    <row r="33" spans="1:16" ht="26.25" customHeight="1" thickBot="1" x14ac:dyDescent="0.3">
      <c r="A33" s="12" t="s">
        <v>18</v>
      </c>
      <c r="B33" s="17">
        <v>1523221.62</v>
      </c>
      <c r="C33" s="145">
        <v>1727601.4199999995</v>
      </c>
      <c r="D33" s="243">
        <f>SUM(D7:D32)</f>
        <v>1</v>
      </c>
      <c r="E33" s="244">
        <f>SUM(E7:E32)</f>
        <v>1.0000000000000002</v>
      </c>
      <c r="F33" s="57">
        <f t="shared" si="4"/>
        <v>0.1341760104481706</v>
      </c>
      <c r="G33" s="1"/>
      <c r="H33" s="17">
        <v>346759.55899999995</v>
      </c>
      <c r="I33" s="145">
        <v>371233.38399999979</v>
      </c>
      <c r="J33" s="243">
        <f>SUM(J7:J32)</f>
        <v>1</v>
      </c>
      <c r="K33" s="244">
        <f>SUM(K7:K32)</f>
        <v>1.0000000000000007</v>
      </c>
      <c r="L33" s="57">
        <f t="shared" si="7"/>
        <v>7.057865995267297E-2</v>
      </c>
      <c r="N33" s="29">
        <f t="shared" si="0"/>
        <v>2.2764879020033861</v>
      </c>
      <c r="O33" s="146">
        <f t="shared" si="1"/>
        <v>2.1488369927364377</v>
      </c>
      <c r="P33" s="57">
        <f t="shared" si="8"/>
        <v>-5.607361636080356E-2</v>
      </c>
    </row>
    <row r="35" spans="1:16" ht="15.75" thickBot="1" x14ac:dyDescent="0.3"/>
    <row r="36" spans="1:16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60"/>
      <c r="L36" s="130" t="s">
        <v>0</v>
      </c>
      <c r="N36" s="354" t="s">
        <v>22</v>
      </c>
      <c r="O36" s="355"/>
      <c r="P36" s="130" t="s">
        <v>0</v>
      </c>
    </row>
    <row r="37" spans="1:16" x14ac:dyDescent="0.25">
      <c r="A37" s="369"/>
      <c r="B37" s="363" t="str">
        <f>B5</f>
        <v>jan-jul</v>
      </c>
      <c r="C37" s="357"/>
      <c r="D37" s="363" t="str">
        <f>B5</f>
        <v>jan-jul</v>
      </c>
      <c r="E37" s="357"/>
      <c r="F37" s="131" t="str">
        <f>F5</f>
        <v>2024/2023</v>
      </c>
      <c r="H37" s="352" t="str">
        <f>B5</f>
        <v>jan-jul</v>
      </c>
      <c r="I37" s="357"/>
      <c r="J37" s="363" t="str">
        <f>B5</f>
        <v>jan-jul</v>
      </c>
      <c r="K37" s="353"/>
      <c r="L37" s="131" t="str">
        <f>F37</f>
        <v>2024/2023</v>
      </c>
      <c r="N37" s="352" t="str">
        <f>B5</f>
        <v>jan-jul</v>
      </c>
      <c r="O37" s="353"/>
      <c r="P37" s="131" t="str">
        <f>P5</f>
        <v>2024/2023</v>
      </c>
    </row>
    <row r="38" spans="1:16" ht="19.5" customHeight="1" thickBot="1" x14ac:dyDescent="0.3">
      <c r="A38" s="370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167</v>
      </c>
      <c r="B39" s="39">
        <v>110708.67000000009</v>
      </c>
      <c r="C39" s="147">
        <v>117592.58999999997</v>
      </c>
      <c r="D39" s="247">
        <f t="shared" ref="D39:D61" si="9">B39/$B$62</f>
        <v>0.18610968920098633</v>
      </c>
      <c r="E39" s="246">
        <f t="shared" ref="E39:E61" si="10">C39/$C$62</f>
        <v>0.16345171448857237</v>
      </c>
      <c r="F39" s="52">
        <f>(C39-B39)/B39</f>
        <v>6.2180495890700127E-2</v>
      </c>
      <c r="H39" s="39">
        <v>19784.69000000001</v>
      </c>
      <c r="I39" s="147">
        <v>21633.098000000002</v>
      </c>
      <c r="J39" s="247">
        <f t="shared" ref="J39:J61" si="11">H39/$H$62</f>
        <v>0.15873927986598785</v>
      </c>
      <c r="K39" s="246">
        <f t="shared" ref="K39:K61" si="12">I39/$I$62</f>
        <v>0.1647174241341996</v>
      </c>
      <c r="L39" s="52">
        <f>(I39-H39)/H39</f>
        <v>9.3426179535792131E-2</v>
      </c>
      <c r="N39" s="27">
        <f t="shared" ref="N39:N62" si="13">(H39/B39)*10</f>
        <v>1.7870949041299109</v>
      </c>
      <c r="O39" s="151">
        <f t="shared" ref="O39:O62" si="14">(I39/C39)*10</f>
        <v>1.8396650673311989</v>
      </c>
      <c r="P39" s="61">
        <f t="shared" si="8"/>
        <v>2.9416548097026252E-2</v>
      </c>
    </row>
    <row r="40" spans="1:16" ht="20.100000000000001" customHeight="1" x14ac:dyDescent="0.25">
      <c r="A40" s="38" t="s">
        <v>172</v>
      </c>
      <c r="B40" s="19">
        <v>87323.23</v>
      </c>
      <c r="C40" s="140">
        <v>85977.170000000042</v>
      </c>
      <c r="D40" s="247">
        <f t="shared" si="9"/>
        <v>0.14679698704108932</v>
      </c>
      <c r="E40" s="215">
        <f t="shared" si="10"/>
        <v>0.11950681453121716</v>
      </c>
      <c r="F40" s="52">
        <f t="shared" ref="F40:F62" si="15">(C40-B40)/B40</f>
        <v>-1.5414684042264058E-2</v>
      </c>
      <c r="H40" s="19">
        <v>19304.702999999998</v>
      </c>
      <c r="I40" s="140">
        <v>19255.292000000005</v>
      </c>
      <c r="J40" s="247">
        <f t="shared" si="11"/>
        <v>0.15488818132842985</v>
      </c>
      <c r="K40" s="215">
        <f t="shared" si="12"/>
        <v>0.14661247775015215</v>
      </c>
      <c r="L40" s="52">
        <f t="shared" ref="L40:L62" si="16">(I40-H40)/H40</f>
        <v>-2.559531736903323E-3</v>
      </c>
      <c r="N40" s="27">
        <f t="shared" si="13"/>
        <v>2.2107179269479609</v>
      </c>
      <c r="O40" s="152">
        <f t="shared" si="14"/>
        <v>2.239581972749277</v>
      </c>
      <c r="P40" s="52">
        <f t="shared" si="8"/>
        <v>1.3056412783138171E-2</v>
      </c>
    </row>
    <row r="41" spans="1:16" ht="20.100000000000001" customHeight="1" x14ac:dyDescent="0.25">
      <c r="A41" s="38" t="s">
        <v>163</v>
      </c>
      <c r="B41" s="19">
        <v>100252.99000000003</v>
      </c>
      <c r="C41" s="140">
        <v>89192.999999999942</v>
      </c>
      <c r="D41" s="247">
        <f t="shared" si="9"/>
        <v>0.16853289638805691</v>
      </c>
      <c r="E41" s="215">
        <f t="shared" si="10"/>
        <v>0.12397676393027172</v>
      </c>
      <c r="F41" s="52">
        <f t="shared" si="15"/>
        <v>-0.11032079940957461</v>
      </c>
      <c r="H41" s="19">
        <v>17774.030999999999</v>
      </c>
      <c r="I41" s="140">
        <v>17174.188000000002</v>
      </c>
      <c r="J41" s="247">
        <f t="shared" si="11"/>
        <v>0.14260708058886654</v>
      </c>
      <c r="K41" s="215">
        <f t="shared" si="12"/>
        <v>0.13076666175859239</v>
      </c>
      <c r="L41" s="52">
        <f t="shared" si="16"/>
        <v>-3.3748281411234017E-2</v>
      </c>
      <c r="N41" s="27">
        <f t="shared" si="13"/>
        <v>1.7729177952697464</v>
      </c>
      <c r="O41" s="152">
        <f t="shared" si="14"/>
        <v>1.9255085040305868</v>
      </c>
      <c r="P41" s="52">
        <f t="shared" si="8"/>
        <v>8.6067560023347867E-2</v>
      </c>
    </row>
    <row r="42" spans="1:16" ht="20.100000000000001" customHeight="1" x14ac:dyDescent="0.25">
      <c r="A42" s="38" t="s">
        <v>175</v>
      </c>
      <c r="B42" s="19">
        <v>51928.46</v>
      </c>
      <c r="C42" s="140">
        <v>180850.0800000001</v>
      </c>
      <c r="D42" s="247">
        <f t="shared" si="9"/>
        <v>8.7295688325818049E-2</v>
      </c>
      <c r="E42" s="215">
        <f t="shared" si="10"/>
        <v>0.25137855745328425</v>
      </c>
      <c r="F42" s="52">
        <f t="shared" si="15"/>
        <v>2.4826775144111748</v>
      </c>
      <c r="H42" s="19">
        <v>8928.741</v>
      </c>
      <c r="I42" s="140">
        <v>13479.915000000008</v>
      </c>
      <c r="J42" s="247">
        <f t="shared" si="11"/>
        <v>7.1638318136393306E-2</v>
      </c>
      <c r="K42" s="215">
        <f t="shared" si="12"/>
        <v>0.10263795210228144</v>
      </c>
      <c r="L42" s="52">
        <f t="shared" si="16"/>
        <v>0.50972180736343542</v>
      </c>
      <c r="N42" s="27">
        <f t="shared" si="13"/>
        <v>1.7194311173487526</v>
      </c>
      <c r="O42" s="152">
        <f t="shared" si="14"/>
        <v>0.745364060662843</v>
      </c>
      <c r="P42" s="52">
        <f t="shared" si="8"/>
        <v>-0.56650542546179794</v>
      </c>
    </row>
    <row r="43" spans="1:16" ht="20.100000000000001" customHeight="1" x14ac:dyDescent="0.25">
      <c r="A43" s="38" t="s">
        <v>176</v>
      </c>
      <c r="B43" s="19">
        <v>58713.27</v>
      </c>
      <c r="C43" s="140">
        <v>54649.190000000024</v>
      </c>
      <c r="D43" s="247">
        <f t="shared" si="9"/>
        <v>9.8701469647079904E-2</v>
      </c>
      <c r="E43" s="215">
        <f t="shared" si="10"/>
        <v>7.5961451320289405E-2</v>
      </c>
      <c r="F43" s="52">
        <f t="shared" si="15"/>
        <v>-6.9219104982569918E-2</v>
      </c>
      <c r="H43" s="19">
        <v>13805.906999999999</v>
      </c>
      <c r="I43" s="140">
        <v>13004.507999999998</v>
      </c>
      <c r="J43" s="247">
        <f t="shared" si="11"/>
        <v>0.11076947554279594</v>
      </c>
      <c r="K43" s="215">
        <f t="shared" si="12"/>
        <v>9.9018136925769551E-2</v>
      </c>
      <c r="L43" s="52">
        <f t="shared" si="16"/>
        <v>-5.8047544431524947E-2</v>
      </c>
      <c r="N43" s="27">
        <f t="shared" si="13"/>
        <v>2.3514116996038545</v>
      </c>
      <c r="O43" s="152">
        <f t="shared" si="14"/>
        <v>2.3796341720709844</v>
      </c>
      <c r="P43" s="52">
        <f t="shared" si="8"/>
        <v>1.2002352659844515E-2</v>
      </c>
    </row>
    <row r="44" spans="1:16" ht="20.100000000000001" customHeight="1" x14ac:dyDescent="0.25">
      <c r="A44" s="38" t="s">
        <v>169</v>
      </c>
      <c r="B44" s="19">
        <v>40866.629999999983</v>
      </c>
      <c r="C44" s="140">
        <v>36119.219999999994</v>
      </c>
      <c r="D44" s="247">
        <f t="shared" si="9"/>
        <v>6.8699911289618915E-2</v>
      </c>
      <c r="E44" s="215">
        <f t="shared" si="10"/>
        <v>5.0205105908373425E-2</v>
      </c>
      <c r="F44" s="52">
        <f t="shared" si="15"/>
        <v>-0.11616837502872125</v>
      </c>
      <c r="H44" s="19">
        <v>8768.5969999999979</v>
      </c>
      <c r="I44" s="140">
        <v>8938.0510000000013</v>
      </c>
      <c r="J44" s="247">
        <f t="shared" si="11"/>
        <v>7.0353428495218293E-2</v>
      </c>
      <c r="K44" s="215">
        <f t="shared" si="12"/>
        <v>6.8055566405704218E-2</v>
      </c>
      <c r="L44" s="52">
        <f t="shared" si="16"/>
        <v>1.9325098416542966E-2</v>
      </c>
      <c r="N44" s="27">
        <f t="shared" si="13"/>
        <v>2.1456618762055992</v>
      </c>
      <c r="O44" s="152">
        <f t="shared" si="14"/>
        <v>2.47459690436283</v>
      </c>
      <c r="P44" s="52">
        <f t="shared" si="8"/>
        <v>0.15330235942809467</v>
      </c>
    </row>
    <row r="45" spans="1:16" ht="20.100000000000001" customHeight="1" x14ac:dyDescent="0.25">
      <c r="A45" s="38" t="s">
        <v>178</v>
      </c>
      <c r="B45" s="19">
        <v>27298.849999999991</v>
      </c>
      <c r="C45" s="140">
        <v>33441.849999999984</v>
      </c>
      <c r="D45" s="247">
        <f t="shared" si="9"/>
        <v>4.5891441826953032E-2</v>
      </c>
      <c r="E45" s="215">
        <f t="shared" si="10"/>
        <v>4.6483606817144377E-2</v>
      </c>
      <c r="F45" s="52">
        <f t="shared" si="15"/>
        <v>0.22502779421111127</v>
      </c>
      <c r="H45" s="19">
        <v>6099.1750000000002</v>
      </c>
      <c r="I45" s="140">
        <v>7231.7169999999987</v>
      </c>
      <c r="J45" s="247">
        <f t="shared" si="11"/>
        <v>4.8935750182420648E-2</v>
      </c>
      <c r="K45" s="215">
        <f t="shared" si="12"/>
        <v>5.5063301442424072E-2</v>
      </c>
      <c r="L45" s="52">
        <f t="shared" si="16"/>
        <v>0.18568773645615982</v>
      </c>
      <c r="N45" s="27">
        <f t="shared" si="13"/>
        <v>2.2342241522994568</v>
      </c>
      <c r="O45" s="152">
        <f t="shared" si="14"/>
        <v>2.1624751621097524</v>
      </c>
      <c r="P45" s="52">
        <f t="shared" si="8"/>
        <v>-3.2113604230739577E-2</v>
      </c>
    </row>
    <row r="46" spans="1:16" ht="20.100000000000001" customHeight="1" x14ac:dyDescent="0.25">
      <c r="A46" s="38" t="s">
        <v>170</v>
      </c>
      <c r="B46" s="19">
        <v>23547.470000000005</v>
      </c>
      <c r="C46" s="140">
        <v>23146.510000000006</v>
      </c>
      <c r="D46" s="247">
        <f t="shared" si="9"/>
        <v>3.9585086905745928E-2</v>
      </c>
      <c r="E46" s="215">
        <f t="shared" si="10"/>
        <v>3.2173258059261113E-2</v>
      </c>
      <c r="F46" s="52">
        <f t="shared" si="15"/>
        <v>-1.7027731641658279E-2</v>
      </c>
      <c r="H46" s="19">
        <v>6543.4490000000005</v>
      </c>
      <c r="I46" s="140">
        <v>6259.2099999999982</v>
      </c>
      <c r="J46" s="247">
        <f t="shared" si="11"/>
        <v>5.2500311205271238E-2</v>
      </c>
      <c r="K46" s="215">
        <f t="shared" si="12"/>
        <v>4.7658497563087043E-2</v>
      </c>
      <c r="L46" s="52">
        <f t="shared" si="16"/>
        <v>-4.3438712519957332E-2</v>
      </c>
      <c r="N46" s="27">
        <f t="shared" si="13"/>
        <v>2.7788331400358506</v>
      </c>
      <c r="O46" s="152">
        <f t="shared" si="14"/>
        <v>2.7041700887088367</v>
      </c>
      <c r="P46" s="52">
        <f t="shared" si="8"/>
        <v>-2.6868490321103139E-2</v>
      </c>
    </row>
    <row r="47" spans="1:16" ht="20.100000000000001" customHeight="1" x14ac:dyDescent="0.25">
      <c r="A47" s="38" t="s">
        <v>181</v>
      </c>
      <c r="B47" s="19">
        <v>22805.560000000012</v>
      </c>
      <c r="C47" s="140">
        <v>24194.300000000014</v>
      </c>
      <c r="D47" s="247">
        <f t="shared" si="9"/>
        <v>3.8337879803401531E-2</v>
      </c>
      <c r="E47" s="215">
        <f t="shared" si="10"/>
        <v>3.3629668466787492E-2</v>
      </c>
      <c r="F47" s="52">
        <f t="shared" si="15"/>
        <v>6.0894799338406989E-2</v>
      </c>
      <c r="H47" s="19">
        <v>5294.2619999999997</v>
      </c>
      <c r="I47" s="140">
        <v>5501.583999999998</v>
      </c>
      <c r="J47" s="247">
        <f t="shared" si="11"/>
        <v>4.2477660115061898E-2</v>
      </c>
      <c r="K47" s="215">
        <f t="shared" si="12"/>
        <v>4.188982757522413E-2</v>
      </c>
      <c r="L47" s="52">
        <f t="shared" si="16"/>
        <v>3.915975446625012E-2</v>
      </c>
      <c r="N47" s="27">
        <f t="shared" si="13"/>
        <v>2.3214786218799262</v>
      </c>
      <c r="O47" s="152">
        <f t="shared" si="14"/>
        <v>2.2739174102991182</v>
      </c>
      <c r="P47" s="52">
        <f t="shared" si="8"/>
        <v>-2.048746481339252E-2</v>
      </c>
    </row>
    <row r="48" spans="1:16" ht="20.100000000000001" customHeight="1" x14ac:dyDescent="0.25">
      <c r="A48" s="38" t="s">
        <v>177</v>
      </c>
      <c r="B48" s="19">
        <v>20022.670000000013</v>
      </c>
      <c r="C48" s="140">
        <v>23658.170000000002</v>
      </c>
      <c r="D48" s="247">
        <f t="shared" si="9"/>
        <v>3.3659630186812943E-2</v>
      </c>
      <c r="E48" s="215">
        <f t="shared" si="10"/>
        <v>3.2884456819618567E-2</v>
      </c>
      <c r="F48" s="52">
        <f t="shared" si="15"/>
        <v>0.18156919132163626</v>
      </c>
      <c r="H48" s="19">
        <v>4318.7199999999984</v>
      </c>
      <c r="I48" s="140">
        <v>4487.463999999999</v>
      </c>
      <c r="J48" s="247">
        <f t="shared" si="11"/>
        <v>3.4650555694470744E-2</v>
      </c>
      <c r="K48" s="215">
        <f t="shared" si="12"/>
        <v>3.4168176512441799E-2</v>
      </c>
      <c r="L48" s="52">
        <f t="shared" si="16"/>
        <v>3.9072688203912423E-2</v>
      </c>
      <c r="N48" s="27">
        <f t="shared" si="13"/>
        <v>2.156915136692557</v>
      </c>
      <c r="O48" s="152">
        <f t="shared" si="14"/>
        <v>1.8967925245274673</v>
      </c>
      <c r="P48" s="52">
        <f t="shared" si="8"/>
        <v>-0.12059937256686197</v>
      </c>
    </row>
    <row r="49" spans="1:16" ht="20.100000000000001" customHeight="1" x14ac:dyDescent="0.25">
      <c r="A49" s="38" t="s">
        <v>182</v>
      </c>
      <c r="B49" s="19">
        <v>10668.46</v>
      </c>
      <c r="C49" s="140">
        <v>13514.66</v>
      </c>
      <c r="D49" s="247">
        <f t="shared" si="9"/>
        <v>1.7934492166269841E-2</v>
      </c>
      <c r="E49" s="215">
        <f t="shared" si="10"/>
        <v>1.8785149198007545E-2</v>
      </c>
      <c r="F49" s="52">
        <f t="shared" si="15"/>
        <v>0.2667863965370823</v>
      </c>
      <c r="H49" s="19">
        <v>3185.6370000000006</v>
      </c>
      <c r="I49" s="140">
        <v>4008.9730000000004</v>
      </c>
      <c r="J49" s="247">
        <f t="shared" si="11"/>
        <v>2.5559446384777612E-2</v>
      </c>
      <c r="K49" s="215">
        <f t="shared" si="12"/>
        <v>3.052487932997644E-2</v>
      </c>
      <c r="L49" s="52">
        <f t="shared" si="16"/>
        <v>0.25845254810890245</v>
      </c>
      <c r="N49" s="27">
        <f t="shared" si="13"/>
        <v>2.9860326607589105</v>
      </c>
      <c r="O49" s="152">
        <f t="shared" si="14"/>
        <v>2.9663883516122498</v>
      </c>
      <c r="P49" s="52">
        <f t="shared" si="8"/>
        <v>-6.5787321769173283E-3</v>
      </c>
    </row>
    <row r="50" spans="1:16" ht="20.100000000000001" customHeight="1" x14ac:dyDescent="0.25">
      <c r="A50" s="38" t="s">
        <v>186</v>
      </c>
      <c r="B50" s="19">
        <v>10112.160000000007</v>
      </c>
      <c r="C50" s="140">
        <v>10856.980000000003</v>
      </c>
      <c r="D50" s="247">
        <f t="shared" si="9"/>
        <v>1.699930958208283E-2</v>
      </c>
      <c r="E50" s="215">
        <f t="shared" si="10"/>
        <v>1.5091018874302723E-2</v>
      </c>
      <c r="F50" s="52">
        <f t="shared" si="15"/>
        <v>7.3655875698168893E-2</v>
      </c>
      <c r="H50" s="19">
        <v>2942.389000000001</v>
      </c>
      <c r="I50" s="140">
        <v>3265.4240000000004</v>
      </c>
      <c r="J50" s="247">
        <f t="shared" si="11"/>
        <v>2.3607785158402988E-2</v>
      </c>
      <c r="K50" s="215">
        <f t="shared" si="12"/>
        <v>2.4863393582647973E-2</v>
      </c>
      <c r="L50" s="52">
        <f t="shared" si="16"/>
        <v>0.10978663936005718</v>
      </c>
      <c r="N50" s="27">
        <f t="shared" si="13"/>
        <v>2.9097532080188593</v>
      </c>
      <c r="O50" s="152">
        <f t="shared" si="14"/>
        <v>3.0076724835083049</v>
      </c>
      <c r="P50" s="52">
        <f t="shared" si="8"/>
        <v>3.3652089537901081E-2</v>
      </c>
    </row>
    <row r="51" spans="1:16" ht="20.100000000000001" customHeight="1" x14ac:dyDescent="0.25">
      <c r="A51" s="38" t="s">
        <v>189</v>
      </c>
      <c r="B51" s="19">
        <v>4379.5999999999995</v>
      </c>
      <c r="C51" s="140">
        <v>5968.630000000001</v>
      </c>
      <c r="D51" s="247">
        <f t="shared" si="9"/>
        <v>7.3624404920105985E-3</v>
      </c>
      <c r="E51" s="215">
        <f t="shared" si="10"/>
        <v>8.2962949166093571E-3</v>
      </c>
      <c r="F51" s="52">
        <f t="shared" si="15"/>
        <v>0.36282537218010819</v>
      </c>
      <c r="H51" s="19">
        <v>1254.3080000000002</v>
      </c>
      <c r="I51" s="140">
        <v>1870.1770000000004</v>
      </c>
      <c r="J51" s="247">
        <f t="shared" si="11"/>
        <v>1.0063738610518912E-2</v>
      </c>
      <c r="K51" s="215">
        <f t="shared" si="12"/>
        <v>1.4239788407329595E-2</v>
      </c>
      <c r="L51" s="52">
        <f t="shared" si="16"/>
        <v>0.49100300723586238</v>
      </c>
      <c r="N51" s="27">
        <f t="shared" si="13"/>
        <v>2.8639784455201394</v>
      </c>
      <c r="O51" s="152">
        <f t="shared" si="14"/>
        <v>3.1333438326718195</v>
      </c>
      <c r="P51" s="52">
        <f t="shared" si="8"/>
        <v>9.4052868160730704E-2</v>
      </c>
    </row>
    <row r="52" spans="1:16" ht="20.100000000000001" customHeight="1" x14ac:dyDescent="0.25">
      <c r="A52" s="38" t="s">
        <v>188</v>
      </c>
      <c r="B52" s="19">
        <v>11345.589999999997</v>
      </c>
      <c r="C52" s="140">
        <v>7882.4000000000015</v>
      </c>
      <c r="D52" s="247">
        <f t="shared" si="9"/>
        <v>1.907279916470694E-2</v>
      </c>
      <c r="E52" s="215">
        <f t="shared" si="10"/>
        <v>1.0956402901617555E-2</v>
      </c>
      <c r="F52" s="52">
        <f t="shared" si="15"/>
        <v>-0.30524547423271914</v>
      </c>
      <c r="H52" s="19">
        <v>2472.0529999999999</v>
      </c>
      <c r="I52" s="140">
        <v>1772.3819999999996</v>
      </c>
      <c r="J52" s="247">
        <f t="shared" si="11"/>
        <v>1.9834119867966321E-2</v>
      </c>
      <c r="K52" s="215">
        <f t="shared" si="12"/>
        <v>1.349516364331271E-2</v>
      </c>
      <c r="L52" s="52">
        <f t="shared" si="16"/>
        <v>-0.2830323621702287</v>
      </c>
      <c r="N52" s="27">
        <f t="shared" ref="N52" si="17">(H52/B52)*10</f>
        <v>2.1788668548748902</v>
      </c>
      <c r="O52" s="152">
        <f t="shared" ref="O52" si="18">(I52/C52)*10</f>
        <v>2.2485309042931076</v>
      </c>
      <c r="P52" s="52">
        <f t="shared" ref="P52" si="19">(O52-N52)/N52</f>
        <v>3.1972605054941532E-2</v>
      </c>
    </row>
    <row r="53" spans="1:16" ht="20.100000000000001" customHeight="1" x14ac:dyDescent="0.25">
      <c r="A53" s="38" t="s">
        <v>191</v>
      </c>
      <c r="B53" s="19">
        <v>4010.8700000000003</v>
      </c>
      <c r="C53" s="140">
        <v>3300.7799999999988</v>
      </c>
      <c r="D53" s="247">
        <f t="shared" si="9"/>
        <v>6.7425773349599405E-3</v>
      </c>
      <c r="E53" s="215">
        <f t="shared" si="10"/>
        <v>4.5880284646302111E-3</v>
      </c>
      <c r="F53" s="52">
        <f t="shared" si="15"/>
        <v>-0.1770413900226139</v>
      </c>
      <c r="H53" s="19">
        <v>997.58799999999985</v>
      </c>
      <c r="I53" s="140">
        <v>800.49100000000021</v>
      </c>
      <c r="J53" s="247">
        <f t="shared" si="11"/>
        <v>8.0039869577411098E-3</v>
      </c>
      <c r="K53" s="215">
        <f t="shared" si="12"/>
        <v>6.0950500738548687E-3</v>
      </c>
      <c r="L53" s="52">
        <f t="shared" si="16"/>
        <v>-0.1975735473963196</v>
      </c>
      <c r="N53" s="27">
        <f t="shared" ref="N53" si="20">(H53/B53)*10</f>
        <v>2.4872110040963675</v>
      </c>
      <c r="O53" s="152">
        <f t="shared" ref="O53" si="21">(I53/C53)*10</f>
        <v>2.4251570840831578</v>
      </c>
      <c r="P53" s="52">
        <f t="shared" ref="P53" si="22">(O53-N53)/N53</f>
        <v>-2.4949198082112319E-2</v>
      </c>
    </row>
    <row r="54" spans="1:16" ht="20.100000000000001" customHeight="1" x14ac:dyDescent="0.25">
      <c r="A54" s="38" t="s">
        <v>192</v>
      </c>
      <c r="B54" s="19">
        <v>3157.7499999999991</v>
      </c>
      <c r="C54" s="140">
        <v>3068.4100000000008</v>
      </c>
      <c r="D54" s="247">
        <f t="shared" si="9"/>
        <v>5.3084177695786067E-3</v>
      </c>
      <c r="E54" s="215">
        <f t="shared" si="10"/>
        <v>4.2650380883173054E-3</v>
      </c>
      <c r="F54" s="52">
        <f t="shared" si="15"/>
        <v>-2.8292296730266283E-2</v>
      </c>
      <c r="H54" s="19">
        <v>817.45999999999981</v>
      </c>
      <c r="I54" s="140">
        <v>773.55900000000008</v>
      </c>
      <c r="J54" s="247">
        <f t="shared" si="11"/>
        <v>6.5587589049537964E-3</v>
      </c>
      <c r="K54" s="215">
        <f t="shared" si="12"/>
        <v>5.8899860711502036E-3</v>
      </c>
      <c r="L54" s="52">
        <f t="shared" si="16"/>
        <v>-5.3704156778312986E-2</v>
      </c>
      <c r="N54" s="27">
        <f t="shared" ref="N54" si="23">(H54/B54)*10</f>
        <v>2.5887419840076005</v>
      </c>
      <c r="O54" s="152">
        <f t="shared" ref="O54" si="24">(I54/C54)*10</f>
        <v>2.5210418425177856</v>
      </c>
      <c r="P54" s="52">
        <f t="shared" ref="P54" si="25">(O54-N54)/N54</f>
        <v>-2.6151753209877282E-2</v>
      </c>
    </row>
    <row r="55" spans="1:16" ht="20.100000000000001" customHeight="1" x14ac:dyDescent="0.25">
      <c r="A55" s="38" t="s">
        <v>194</v>
      </c>
      <c r="B55" s="19">
        <v>1385.5599999999997</v>
      </c>
      <c r="C55" s="140">
        <v>978.19999999999982</v>
      </c>
      <c r="D55" s="247">
        <f t="shared" si="9"/>
        <v>2.3292316759773047E-3</v>
      </c>
      <c r="E55" s="215">
        <f t="shared" si="10"/>
        <v>1.3596814825893495E-3</v>
      </c>
      <c r="F55" s="52">
        <f t="shared" si="15"/>
        <v>-0.29400386847195359</v>
      </c>
      <c r="H55" s="19">
        <v>397.43099999999993</v>
      </c>
      <c r="I55" s="140">
        <v>369.79200000000003</v>
      </c>
      <c r="J55" s="247">
        <f t="shared" si="11"/>
        <v>3.1887237422683584E-3</v>
      </c>
      <c r="K55" s="215">
        <f t="shared" si="12"/>
        <v>2.8156478422754773E-3</v>
      </c>
      <c r="L55" s="52">
        <f t="shared" si="16"/>
        <v>-6.9544147285943728E-2</v>
      </c>
      <c r="N55" s="27">
        <f t="shared" ref="N55:N56" si="26">(H55/B55)*10</f>
        <v>2.8683781286988657</v>
      </c>
      <c r="O55" s="152">
        <f t="shared" ref="O55:O56" si="27">(I55/C55)*10</f>
        <v>3.7803312206092832</v>
      </c>
      <c r="P55" s="52">
        <f t="shared" ref="P55:P56" si="28">(O55-N55)/N55</f>
        <v>0.31793335850182747</v>
      </c>
    </row>
    <row r="56" spans="1:16" ht="20.100000000000001" customHeight="1" x14ac:dyDescent="0.25">
      <c r="A56" s="38" t="s">
        <v>190</v>
      </c>
      <c r="B56" s="19">
        <v>1848.86</v>
      </c>
      <c r="C56" s="140">
        <v>1033.26</v>
      </c>
      <c r="D56" s="247">
        <f t="shared" si="9"/>
        <v>3.1080741912637494E-3</v>
      </c>
      <c r="E56" s="215">
        <f t="shared" si="10"/>
        <v>1.4362139528729008E-3</v>
      </c>
      <c r="F56" s="52">
        <f t="shared" si="15"/>
        <v>-0.44113670045325226</v>
      </c>
      <c r="H56" s="19">
        <v>590.99499999999966</v>
      </c>
      <c r="I56" s="140">
        <v>349.70400000000001</v>
      </c>
      <c r="J56" s="247">
        <f t="shared" si="11"/>
        <v>4.7417533812457707E-3</v>
      </c>
      <c r="K56" s="215">
        <f t="shared" si="12"/>
        <v>2.6626950097219612E-3</v>
      </c>
      <c r="L56" s="52">
        <f t="shared" si="16"/>
        <v>-0.4082792578617413</v>
      </c>
      <c r="N56" s="27">
        <f t="shared" si="26"/>
        <v>3.1965373257034049</v>
      </c>
      <c r="O56" s="152">
        <f t="shared" si="27"/>
        <v>3.3844724464316824</v>
      </c>
      <c r="P56" s="52">
        <f t="shared" si="28"/>
        <v>5.8793344666144963E-2</v>
      </c>
    </row>
    <row r="57" spans="1:16" ht="20.100000000000001" customHeight="1" x14ac:dyDescent="0.25">
      <c r="A57" s="38" t="s">
        <v>195</v>
      </c>
      <c r="B57" s="19">
        <v>1464.6599999999996</v>
      </c>
      <c r="C57" s="140">
        <v>1346.9800000000002</v>
      </c>
      <c r="D57" s="247">
        <f t="shared" si="9"/>
        <v>2.462204788343283E-3</v>
      </c>
      <c r="E57" s="215">
        <f t="shared" si="10"/>
        <v>1.8722794555491747E-3</v>
      </c>
      <c r="F57" s="52">
        <f t="shared" si="15"/>
        <v>-8.034629197219792E-2</v>
      </c>
      <c r="H57" s="19">
        <v>425.24400000000003</v>
      </c>
      <c r="I57" s="140">
        <v>315.98399999999998</v>
      </c>
      <c r="J57" s="247">
        <f t="shared" si="11"/>
        <v>3.4118768768847075E-3</v>
      </c>
      <c r="K57" s="215">
        <f t="shared" si="12"/>
        <v>2.4059462286733467E-3</v>
      </c>
      <c r="L57" s="52">
        <f t="shared" si="16"/>
        <v>-0.25693484211417456</v>
      </c>
      <c r="N57" s="27">
        <f t="shared" si="13"/>
        <v>2.9033632378845615</v>
      </c>
      <c r="O57" s="152">
        <f t="shared" si="14"/>
        <v>2.3458700203418013</v>
      </c>
      <c r="P57" s="52">
        <f t="shared" si="8"/>
        <v>-0.19201635202523232</v>
      </c>
    </row>
    <row r="58" spans="1:16" ht="20.100000000000001" customHeight="1" x14ac:dyDescent="0.25">
      <c r="A58" s="38" t="s">
        <v>193</v>
      </c>
      <c r="B58" s="19">
        <v>1815.4900000000002</v>
      </c>
      <c r="C58" s="140">
        <v>1027.3800000000003</v>
      </c>
      <c r="D58" s="247">
        <f t="shared" si="9"/>
        <v>3.0519766848206057E-3</v>
      </c>
      <c r="E58" s="215">
        <f t="shared" si="10"/>
        <v>1.4280408521597288E-3</v>
      </c>
      <c r="F58" s="52">
        <f t="shared" si="15"/>
        <v>-0.43410318977245799</v>
      </c>
      <c r="H58" s="19">
        <v>481.52199999999988</v>
      </c>
      <c r="I58" s="140">
        <v>275.26900000000001</v>
      </c>
      <c r="J58" s="247">
        <f t="shared" si="11"/>
        <v>3.8634143633097177E-3</v>
      </c>
      <c r="K58" s="215">
        <f t="shared" si="12"/>
        <v>2.0959365424220327E-3</v>
      </c>
      <c r="L58" s="52">
        <f t="shared" si="16"/>
        <v>-0.42833556929901423</v>
      </c>
      <c r="N58" s="27">
        <f t="shared" si="13"/>
        <v>2.6522977267845032</v>
      </c>
      <c r="O58" s="152">
        <f t="shared" si="14"/>
        <v>2.6793299460764262</v>
      </c>
      <c r="P58" s="52">
        <f t="shared" si="8"/>
        <v>1.0192000324449004E-2</v>
      </c>
    </row>
    <row r="59" spans="1:16" ht="20.100000000000001" customHeight="1" x14ac:dyDescent="0.25">
      <c r="A59" s="38" t="s">
        <v>196</v>
      </c>
      <c r="B59" s="19">
        <v>236.16000000000003</v>
      </c>
      <c r="C59" s="140">
        <v>686.81000000000017</v>
      </c>
      <c r="D59" s="247">
        <f t="shared" si="9"/>
        <v>3.9700291044689548E-4</v>
      </c>
      <c r="E59" s="215">
        <f t="shared" si="10"/>
        <v>9.5465430285952932E-4</v>
      </c>
      <c r="F59" s="52">
        <f>(C59-B59)/B59</f>
        <v>1.908240176151762</v>
      </c>
      <c r="H59" s="19">
        <v>79.778999999999996</v>
      </c>
      <c r="I59" s="140">
        <v>209.41699999999992</v>
      </c>
      <c r="J59" s="247">
        <f t="shared" si="11"/>
        <v>6.400939821866623E-4</v>
      </c>
      <c r="K59" s="215">
        <f t="shared" si="12"/>
        <v>1.5945302337146377E-3</v>
      </c>
      <c r="L59" s="52">
        <f>(I59-H59)/H59</f>
        <v>1.624963962947642</v>
      </c>
      <c r="N59" s="27">
        <f t="shared" si="13"/>
        <v>3.3781758130081299</v>
      </c>
      <c r="O59" s="152">
        <f t="shared" si="14"/>
        <v>3.0491256679430974</v>
      </c>
      <c r="P59" s="52">
        <f>(O59-N59)/N59</f>
        <v>-9.7404683260705296E-2</v>
      </c>
    </row>
    <row r="60" spans="1:16" ht="20.100000000000001" customHeight="1" x14ac:dyDescent="0.25">
      <c r="A60" s="38" t="s">
        <v>215</v>
      </c>
      <c r="B60" s="19">
        <v>319.97000000000003</v>
      </c>
      <c r="C60" s="140">
        <v>455.64</v>
      </c>
      <c r="D60" s="247">
        <f t="shared" si="9"/>
        <v>5.3789389081848387E-4</v>
      </c>
      <c r="E60" s="215">
        <f t="shared" si="10"/>
        <v>6.3333190628400259E-4</v>
      </c>
      <c r="F60" s="52">
        <f>(C60-B60)/B60</f>
        <v>0.42400850079694957</v>
      </c>
      <c r="H60" s="19">
        <v>122.74000000000001</v>
      </c>
      <c r="I60" s="140">
        <v>133.16700000000003</v>
      </c>
      <c r="J60" s="247">
        <f t="shared" si="11"/>
        <v>9.8478465979256373E-4</v>
      </c>
      <c r="K60" s="215">
        <f t="shared" si="12"/>
        <v>1.0139521033778408E-3</v>
      </c>
      <c r="L60" s="52">
        <f>(I60-H60)/H60</f>
        <v>8.4951930910868667E-2</v>
      </c>
      <c r="N60" s="27">
        <f t="shared" si="13"/>
        <v>3.8359846235584589</v>
      </c>
      <c r="O60" s="152">
        <f t="shared" si="14"/>
        <v>2.922636291809324</v>
      </c>
      <c r="P60" s="52">
        <f>(O60-N60)/N60</f>
        <v>-0.23810010241956223</v>
      </c>
    </row>
    <row r="61" spans="1:16" ht="20.100000000000001" customHeight="1" thickBot="1" x14ac:dyDescent="0.3">
      <c r="A61" s="8" t="s">
        <v>17</v>
      </c>
      <c r="B61" s="19">
        <f>B62-SUM(B39:B60)</f>
        <v>644.17000000004191</v>
      </c>
      <c r="C61" s="140">
        <f>C62-SUM(C39:C60)</f>
        <v>490.98999999952503</v>
      </c>
      <c r="D61" s="247">
        <f t="shared" si="9"/>
        <v>1.0828987331579999E-3</v>
      </c>
      <c r="E61" s="215">
        <f t="shared" si="10"/>
        <v>6.8246780938039156E-4</v>
      </c>
      <c r="F61" s="52">
        <f t="shared" si="15"/>
        <v>-0.23779437105190698</v>
      </c>
      <c r="H61" s="19">
        <f>H62-SUM(H39:H60)</f>
        <v>246.96399999999267</v>
      </c>
      <c r="I61" s="140">
        <f>I62-SUM(I39:I60)</f>
        <v>225.24000000004889</v>
      </c>
      <c r="J61" s="247">
        <f t="shared" si="11"/>
        <v>1.9814759550350618E-3</v>
      </c>
      <c r="K61" s="215">
        <f t="shared" si="12"/>
        <v>1.7150087616667373E-3</v>
      </c>
      <c r="L61" s="52">
        <f t="shared" si="16"/>
        <v>-8.7964237702436054E-2</v>
      </c>
      <c r="N61" s="27">
        <f t="shared" si="13"/>
        <v>3.8338326839184775</v>
      </c>
      <c r="O61" s="152">
        <f t="shared" si="14"/>
        <v>4.5874661398453487</v>
      </c>
      <c r="P61" s="52">
        <f t="shared" si="8"/>
        <v>0.19657442514069201</v>
      </c>
    </row>
    <row r="62" spans="1:16" ht="26.25" customHeight="1" thickBot="1" x14ac:dyDescent="0.3">
      <c r="A62" s="12" t="s">
        <v>18</v>
      </c>
      <c r="B62" s="17">
        <v>594857.10000000021</v>
      </c>
      <c r="C62" s="145">
        <v>719433.19999999984</v>
      </c>
      <c r="D62" s="253">
        <f>SUM(D39:D61)</f>
        <v>1</v>
      </c>
      <c r="E62" s="254">
        <f>SUM(E39:E61)</f>
        <v>0.99999999999999978</v>
      </c>
      <c r="F62" s="57">
        <f t="shared" si="15"/>
        <v>0.20942189308995318</v>
      </c>
      <c r="G62" s="1"/>
      <c r="H62" s="17">
        <v>124636.38500000001</v>
      </c>
      <c r="I62" s="145">
        <v>131334.60600000003</v>
      </c>
      <c r="J62" s="253">
        <f>SUM(J39:J61)</f>
        <v>0.99999999999999989</v>
      </c>
      <c r="K62" s="254">
        <f>SUM(K39:K61)</f>
        <v>1</v>
      </c>
      <c r="L62" s="57">
        <f t="shared" si="16"/>
        <v>5.3742099467984562E-2</v>
      </c>
      <c r="M62" s="1"/>
      <c r="N62" s="29">
        <f t="shared" si="13"/>
        <v>2.0952323675719757</v>
      </c>
      <c r="O62" s="146">
        <f t="shared" si="14"/>
        <v>1.825528846875569</v>
      </c>
      <c r="P62" s="57">
        <f t="shared" si="8"/>
        <v>-0.12872248676119299</v>
      </c>
    </row>
    <row r="64" spans="1:16" ht="15.75" thickBot="1" x14ac:dyDescent="0.3"/>
    <row r="65" spans="1:16" x14ac:dyDescent="0.25">
      <c r="A65" s="368" t="s">
        <v>15</v>
      </c>
      <c r="B65" s="362" t="s">
        <v>1</v>
      </c>
      <c r="C65" s="355"/>
      <c r="D65" s="362" t="s">
        <v>104</v>
      </c>
      <c r="E65" s="355"/>
      <c r="F65" s="130" t="s">
        <v>0</v>
      </c>
      <c r="H65" s="371" t="s">
        <v>19</v>
      </c>
      <c r="I65" s="372"/>
      <c r="J65" s="362" t="s">
        <v>104</v>
      </c>
      <c r="K65" s="360"/>
      <c r="L65" s="130" t="s">
        <v>0</v>
      </c>
      <c r="N65" s="354" t="s">
        <v>22</v>
      </c>
      <c r="O65" s="355"/>
      <c r="P65" s="130" t="s">
        <v>0</v>
      </c>
    </row>
    <row r="66" spans="1:16" x14ac:dyDescent="0.25">
      <c r="A66" s="369"/>
      <c r="B66" s="363" t="str">
        <f>B5</f>
        <v>jan-jul</v>
      </c>
      <c r="C66" s="357"/>
      <c r="D66" s="363" t="str">
        <f>B5</f>
        <v>jan-jul</v>
      </c>
      <c r="E66" s="357"/>
      <c r="F66" s="131" t="str">
        <f>F37</f>
        <v>2024/2023</v>
      </c>
      <c r="H66" s="352" t="str">
        <f>B5</f>
        <v>jan-jul</v>
      </c>
      <c r="I66" s="357"/>
      <c r="J66" s="363" t="str">
        <f>B5</f>
        <v>jan-jul</v>
      </c>
      <c r="K66" s="353"/>
      <c r="L66" s="131" t="str">
        <f>F66</f>
        <v>2024/2023</v>
      </c>
      <c r="N66" s="352" t="str">
        <f>B5</f>
        <v>jan-jul</v>
      </c>
      <c r="O66" s="353"/>
      <c r="P66" s="131" t="str">
        <f>P37</f>
        <v>2024/2023</v>
      </c>
    </row>
    <row r="67" spans="1:16" ht="19.5" customHeight="1" thickBot="1" x14ac:dyDescent="0.3">
      <c r="A67" s="370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165</v>
      </c>
      <c r="B68" s="39">
        <v>135447.65000000002</v>
      </c>
      <c r="C68" s="147">
        <v>157172.49000000002</v>
      </c>
      <c r="D68" s="247">
        <f>B68/$B$96</f>
        <v>0.14589920993533886</v>
      </c>
      <c r="E68" s="246">
        <f>C68/$C$96</f>
        <v>0.15589907208144296</v>
      </c>
      <c r="F68" s="61">
        <f t="shared" ref="F68:F80" si="29">(C68-B68)/B68</f>
        <v>0.16039288979912161</v>
      </c>
      <c r="H68" s="19">
        <v>40626.997000000025</v>
      </c>
      <c r="I68" s="147">
        <v>46153.714999999975</v>
      </c>
      <c r="J68" s="245">
        <f>H68/$H$96</f>
        <v>0.18290300948067681</v>
      </c>
      <c r="K68" s="246">
        <f>I68/$I$96</f>
        <v>0.19238828719669429</v>
      </c>
      <c r="L68" s="61">
        <f t="shared" ref="L68:L80" si="30">(I68-H68)/H68</f>
        <v>0.13603560213913785</v>
      </c>
      <c r="N68" s="41">
        <f t="shared" ref="N68:N96" si="31">(H68/B68)*10</f>
        <v>2.9994611940480338</v>
      </c>
      <c r="O68" s="149">
        <f t="shared" ref="O68:O96" si="32">(I68/C68)*10</f>
        <v>2.9365008469357434</v>
      </c>
      <c r="P68" s="61">
        <f t="shared" si="8"/>
        <v>-2.0990552315604358E-2</v>
      </c>
    </row>
    <row r="69" spans="1:16" ht="20.100000000000001" customHeight="1" x14ac:dyDescent="0.25">
      <c r="A69" s="38" t="s">
        <v>164</v>
      </c>
      <c r="B69" s="19">
        <v>125264.42999999998</v>
      </c>
      <c r="C69" s="140">
        <v>124437.81000000001</v>
      </c>
      <c r="D69" s="247">
        <f t="shared" ref="D69:D95" si="33">B69/$B$96</f>
        <v>0.13493022115924899</v>
      </c>
      <c r="E69" s="215">
        <f t="shared" ref="E69:E95" si="34">C69/$C$96</f>
        <v>0.12342960979269912</v>
      </c>
      <c r="F69" s="52">
        <f t="shared" si="29"/>
        <v>-6.5990002109933875E-3</v>
      </c>
      <c r="H69" s="19">
        <v>39261.183999999994</v>
      </c>
      <c r="I69" s="140">
        <v>38853.502999999997</v>
      </c>
      <c r="J69" s="214">
        <f t="shared" ref="J69:J96" si="35">H69/$H$96</f>
        <v>0.17675411031178581</v>
      </c>
      <c r="K69" s="215">
        <f t="shared" ref="K69:K96" si="36">I69/$I$96</f>
        <v>0.16195790292854273</v>
      </c>
      <c r="L69" s="52">
        <f t="shared" si="30"/>
        <v>-1.0383818277105369E-2</v>
      </c>
      <c r="N69" s="40">
        <f t="shared" si="31"/>
        <v>3.1342643717773671</v>
      </c>
      <c r="O69" s="143">
        <f t="shared" si="32"/>
        <v>3.1223229499136949</v>
      </c>
      <c r="P69" s="52">
        <f t="shared" si="8"/>
        <v>-3.8099599929091177E-3</v>
      </c>
    </row>
    <row r="70" spans="1:16" ht="20.100000000000001" customHeight="1" x14ac:dyDescent="0.25">
      <c r="A70" s="38" t="s">
        <v>166</v>
      </c>
      <c r="B70" s="19">
        <v>93194.779999999955</v>
      </c>
      <c r="C70" s="140">
        <v>98161.63</v>
      </c>
      <c r="D70" s="247">
        <f t="shared" si="33"/>
        <v>0.10038597769763971</v>
      </c>
      <c r="E70" s="215">
        <f t="shared" si="34"/>
        <v>9.7366320473779688E-2</v>
      </c>
      <c r="F70" s="52">
        <f t="shared" si="29"/>
        <v>5.3295366972270893E-2</v>
      </c>
      <c r="H70" s="19">
        <v>25550.972000000005</v>
      </c>
      <c r="I70" s="140">
        <v>27912.125999999978</v>
      </c>
      <c r="J70" s="214">
        <f t="shared" si="35"/>
        <v>0.11503064511404833</v>
      </c>
      <c r="K70" s="215">
        <f t="shared" si="36"/>
        <v>0.11634959641186667</v>
      </c>
      <c r="L70" s="52">
        <f t="shared" si="30"/>
        <v>9.2409556865389417E-2</v>
      </c>
      <c r="N70" s="40">
        <f t="shared" si="31"/>
        <v>2.7416741581449111</v>
      </c>
      <c r="O70" s="143">
        <f t="shared" si="32"/>
        <v>2.8434864009491263</v>
      </c>
      <c r="P70" s="52">
        <f t="shared" si="8"/>
        <v>3.7135063078795633E-2</v>
      </c>
    </row>
    <row r="71" spans="1:16" ht="20.100000000000001" customHeight="1" x14ac:dyDescent="0.25">
      <c r="A71" s="38" t="s">
        <v>168</v>
      </c>
      <c r="B71" s="19">
        <v>62512.729999999989</v>
      </c>
      <c r="C71" s="140">
        <v>63478.699999999983</v>
      </c>
      <c r="D71" s="247">
        <f t="shared" si="33"/>
        <v>6.7336405747173561E-2</v>
      </c>
      <c r="E71" s="215">
        <f t="shared" si="34"/>
        <v>6.2964392985924517E-2</v>
      </c>
      <c r="F71" s="52">
        <f t="shared" si="29"/>
        <v>1.5452372660736366E-2</v>
      </c>
      <c r="H71" s="19">
        <v>21992.330999999995</v>
      </c>
      <c r="I71" s="140">
        <v>23083.892000000003</v>
      </c>
      <c r="J71" s="214">
        <f t="shared" si="35"/>
        <v>9.9009619770695306E-2</v>
      </c>
      <c r="K71" s="215">
        <f t="shared" si="36"/>
        <v>9.6223466382142298E-2</v>
      </c>
      <c r="L71" s="52">
        <f t="shared" si="30"/>
        <v>4.9633710951331581E-2</v>
      </c>
      <c r="N71" s="40">
        <f t="shared" si="31"/>
        <v>3.5180564022719851</v>
      </c>
      <c r="O71" s="143">
        <f t="shared" si="32"/>
        <v>3.6364783777865659</v>
      </c>
      <c r="P71" s="52">
        <f t="shared" si="8"/>
        <v>3.3661192992273534E-2</v>
      </c>
    </row>
    <row r="72" spans="1:16" ht="20.100000000000001" customHeight="1" x14ac:dyDescent="0.25">
      <c r="A72" s="38" t="s">
        <v>171</v>
      </c>
      <c r="B72" s="19">
        <v>191695.87999999989</v>
      </c>
      <c r="C72" s="140">
        <v>196822.81999999995</v>
      </c>
      <c r="D72" s="247">
        <f t="shared" si="33"/>
        <v>0.20648772747153238</v>
      </c>
      <c r="E72" s="215">
        <f t="shared" si="34"/>
        <v>0.19522815349208289</v>
      </c>
      <c r="F72" s="52">
        <f t="shared" si="29"/>
        <v>2.6745175743996499E-2</v>
      </c>
      <c r="H72" s="19">
        <v>24063.823</v>
      </c>
      <c r="I72" s="140">
        <v>21581.276000000005</v>
      </c>
      <c r="J72" s="214">
        <f t="shared" si="35"/>
        <v>0.10833549046980573</v>
      </c>
      <c r="K72" s="215">
        <f t="shared" si="36"/>
        <v>8.9959924681233761E-2</v>
      </c>
      <c r="L72" s="52">
        <f t="shared" si="30"/>
        <v>-0.10316511221014196</v>
      </c>
      <c r="N72" s="40">
        <f t="shared" si="31"/>
        <v>1.2553124772425996</v>
      </c>
      <c r="O72" s="143">
        <f t="shared" si="32"/>
        <v>1.09648240991568</v>
      </c>
      <c r="P72" s="52">
        <f t="shared" ref="P72:P80" si="37">(O72-N72)/N72</f>
        <v>-0.12652631930800476</v>
      </c>
    </row>
    <row r="73" spans="1:16" ht="20.100000000000001" customHeight="1" x14ac:dyDescent="0.25">
      <c r="A73" s="38" t="s">
        <v>173</v>
      </c>
      <c r="B73" s="19">
        <v>31913.340000000007</v>
      </c>
      <c r="C73" s="140">
        <v>84805.419999999955</v>
      </c>
      <c r="D73" s="247">
        <f t="shared" si="33"/>
        <v>3.4375872098171119E-2</v>
      </c>
      <c r="E73" s="215">
        <f t="shared" si="34"/>
        <v>8.4118323031448047E-2</v>
      </c>
      <c r="F73" s="52">
        <f t="shared" si="29"/>
        <v>1.6573658539030991</v>
      </c>
      <c r="H73" s="19">
        <v>6507.9470000000001</v>
      </c>
      <c r="I73" s="140">
        <v>17069.592000000001</v>
      </c>
      <c r="J73" s="214">
        <f t="shared" si="35"/>
        <v>2.929882048236894E-2</v>
      </c>
      <c r="K73" s="215">
        <f t="shared" si="36"/>
        <v>7.1153309501226433E-2</v>
      </c>
      <c r="L73" s="52">
        <f t="shared" si="30"/>
        <v>1.6228842982279972</v>
      </c>
      <c r="N73" s="40">
        <f t="shared" si="31"/>
        <v>2.039255997648632</v>
      </c>
      <c r="O73" s="143">
        <f t="shared" si="32"/>
        <v>2.0127949369273814</v>
      </c>
      <c r="P73" s="52">
        <f t="shared" si="37"/>
        <v>-1.2975840577034721E-2</v>
      </c>
    </row>
    <row r="74" spans="1:16" ht="20.100000000000001" customHeight="1" x14ac:dyDescent="0.25">
      <c r="A74" s="38" t="s">
        <v>174</v>
      </c>
      <c r="B74" s="19">
        <v>51910.749999999985</v>
      </c>
      <c r="C74" s="140">
        <v>46041.499999999993</v>
      </c>
      <c r="D74" s="247">
        <f t="shared" si="33"/>
        <v>5.591634415326429E-2</v>
      </c>
      <c r="E74" s="215">
        <f t="shared" si="34"/>
        <v>4.5668469890868021E-2</v>
      </c>
      <c r="F74" s="52">
        <f t="shared" si="29"/>
        <v>-0.11306424969779852</v>
      </c>
      <c r="H74" s="19">
        <v>16975.467000000001</v>
      </c>
      <c r="I74" s="140">
        <v>15060.298999999999</v>
      </c>
      <c r="J74" s="214">
        <f t="shared" si="35"/>
        <v>7.6423664826615528E-2</v>
      </c>
      <c r="K74" s="215">
        <f t="shared" si="36"/>
        <v>6.2777722861097729E-2</v>
      </c>
      <c r="L74" s="52">
        <f t="shared" si="30"/>
        <v>-0.11281975335347189</v>
      </c>
      <c r="N74" s="40">
        <f t="shared" si="31"/>
        <v>3.2701255520292047</v>
      </c>
      <c r="O74" s="143">
        <f t="shared" si="32"/>
        <v>3.2710270082425641</v>
      </c>
      <c r="P74" s="52">
        <f t="shared" si="37"/>
        <v>2.7566409882946974E-4</v>
      </c>
    </row>
    <row r="75" spans="1:16" ht="20.100000000000001" customHeight="1" x14ac:dyDescent="0.25">
      <c r="A75" s="38" t="s">
        <v>180</v>
      </c>
      <c r="B75" s="19">
        <v>23229.539999999983</v>
      </c>
      <c r="C75" s="140">
        <v>21444.329999999976</v>
      </c>
      <c r="D75" s="247">
        <f t="shared" si="33"/>
        <v>2.5022003210549228E-2</v>
      </c>
      <c r="E75" s="215">
        <f t="shared" si="34"/>
        <v>2.1270587164511079E-2</v>
      </c>
      <c r="F75" s="52">
        <f t="shared" si="29"/>
        <v>-7.6850854558463397E-2</v>
      </c>
      <c r="H75" s="19">
        <v>6383.887999999999</v>
      </c>
      <c r="I75" s="140">
        <v>6580.8490000000002</v>
      </c>
      <c r="J75" s="214">
        <f t="shared" si="35"/>
        <v>2.8740306042988557E-2</v>
      </c>
      <c r="K75" s="215">
        <f t="shared" si="36"/>
        <v>2.743177374584211E-2</v>
      </c>
      <c r="L75" s="52">
        <f t="shared" si="30"/>
        <v>3.0852828245107242E-2</v>
      </c>
      <c r="N75" s="40">
        <f t="shared" si="31"/>
        <v>2.7481766750439327</v>
      </c>
      <c r="O75" s="143">
        <f t="shared" si="32"/>
        <v>3.0688060666852297</v>
      </c>
      <c r="P75" s="52">
        <f t="shared" si="37"/>
        <v>0.11666986134949689</v>
      </c>
    </row>
    <row r="76" spans="1:16" ht="20.100000000000001" customHeight="1" x14ac:dyDescent="0.25">
      <c r="A76" s="38" t="s">
        <v>184</v>
      </c>
      <c r="B76" s="19">
        <v>57581.249999999985</v>
      </c>
      <c r="C76" s="140">
        <v>54279.01</v>
      </c>
      <c r="D76" s="247">
        <f t="shared" si="33"/>
        <v>6.2024397485591125E-2</v>
      </c>
      <c r="E76" s="215">
        <f t="shared" si="34"/>
        <v>5.3839239249180076E-2</v>
      </c>
      <c r="F76" s="52">
        <f t="shared" si="29"/>
        <v>-5.7349223922717622E-2</v>
      </c>
      <c r="H76" s="19">
        <v>4396.0820000000012</v>
      </c>
      <c r="I76" s="140">
        <v>4227.820999999999</v>
      </c>
      <c r="J76" s="214">
        <f t="shared" si="35"/>
        <v>1.979119026995356E-2</v>
      </c>
      <c r="K76" s="215">
        <f t="shared" si="36"/>
        <v>1.76233536295879E-2</v>
      </c>
      <c r="L76" s="52">
        <f t="shared" si="30"/>
        <v>-3.8275218706111988E-2</v>
      </c>
      <c r="N76" s="40">
        <f t="shared" si="31"/>
        <v>0.7634572017800938</v>
      </c>
      <c r="O76" s="143">
        <f t="shared" si="32"/>
        <v>0.77890532638675603</v>
      </c>
      <c r="P76" s="52">
        <f t="shared" si="37"/>
        <v>2.0234434321456444E-2</v>
      </c>
    </row>
    <row r="77" spans="1:16" ht="20.100000000000001" customHeight="1" x14ac:dyDescent="0.25">
      <c r="A77" s="38" t="s">
        <v>185</v>
      </c>
      <c r="B77" s="19">
        <v>11026.57</v>
      </c>
      <c r="C77" s="140">
        <v>10219.090000000004</v>
      </c>
      <c r="D77" s="247">
        <f t="shared" si="33"/>
        <v>1.1877414272574749E-2</v>
      </c>
      <c r="E77" s="215">
        <f t="shared" si="34"/>
        <v>1.0136294516405214E-2</v>
      </c>
      <c r="F77" s="52">
        <f t="shared" si="29"/>
        <v>-7.3230388053582937E-2</v>
      </c>
      <c r="H77" s="19">
        <v>3901.8950000000009</v>
      </c>
      <c r="I77" s="140">
        <v>3578.2279999999996</v>
      </c>
      <c r="J77" s="214">
        <f t="shared" si="35"/>
        <v>1.756635712399824E-2</v>
      </c>
      <c r="K77" s="215">
        <f t="shared" si="36"/>
        <v>1.4915574101006891E-2</v>
      </c>
      <c r="L77" s="52">
        <f t="shared" si="30"/>
        <v>-8.2951232670279748E-2</v>
      </c>
      <c r="N77" s="40">
        <f t="shared" si="31"/>
        <v>3.5386298731155752</v>
      </c>
      <c r="O77" s="143">
        <f t="shared" si="32"/>
        <v>3.5015133441431656</v>
      </c>
      <c r="P77" s="52">
        <f t="shared" si="37"/>
        <v>-1.0488954850689272E-2</v>
      </c>
    </row>
    <row r="78" spans="1:16" ht="20.100000000000001" customHeight="1" x14ac:dyDescent="0.25">
      <c r="A78" s="38" t="s">
        <v>187</v>
      </c>
      <c r="B78" s="19">
        <v>6587.35</v>
      </c>
      <c r="C78" s="140">
        <v>7444.0100000000011</v>
      </c>
      <c r="D78" s="247">
        <f t="shared" si="33"/>
        <v>7.0956503163218726E-3</v>
      </c>
      <c r="E78" s="215">
        <f t="shared" si="34"/>
        <v>7.3836983276461569E-3</v>
      </c>
      <c r="F78" s="52">
        <f t="shared" si="29"/>
        <v>0.1300462249614793</v>
      </c>
      <c r="H78" s="19">
        <v>2117.9150000000009</v>
      </c>
      <c r="I78" s="140">
        <v>2968.3839999999996</v>
      </c>
      <c r="J78" s="214">
        <f t="shared" si="35"/>
        <v>9.5348673524717452E-3</v>
      </c>
      <c r="K78" s="215">
        <f t="shared" si="36"/>
        <v>1.2373485287198926E-2</v>
      </c>
      <c r="L78" s="52">
        <f t="shared" si="30"/>
        <v>0.40155955267326515</v>
      </c>
      <c r="N78" s="40">
        <f t="shared" si="31"/>
        <v>3.2151244430613235</v>
      </c>
      <c r="O78" s="143">
        <f t="shared" si="32"/>
        <v>3.9876142025601782</v>
      </c>
      <c r="P78" s="52">
        <f t="shared" si="37"/>
        <v>0.24026745252924589</v>
      </c>
    </row>
    <row r="79" spans="1:16" ht="20.100000000000001" customHeight="1" x14ac:dyDescent="0.25">
      <c r="A79" s="38" t="s">
        <v>179</v>
      </c>
      <c r="B79" s="19">
        <v>1431.49</v>
      </c>
      <c r="C79" s="140">
        <v>1458.77</v>
      </c>
      <c r="D79" s="247">
        <f t="shared" si="33"/>
        <v>1.5419481993990901E-3</v>
      </c>
      <c r="E79" s="215">
        <f t="shared" si="34"/>
        <v>1.4469509860169966E-3</v>
      </c>
      <c r="F79" s="52">
        <f t="shared" si="29"/>
        <v>1.9057066413317572E-2</v>
      </c>
      <c r="H79" s="19">
        <v>2730.5709999999995</v>
      </c>
      <c r="I79" s="140">
        <v>2919.2000000000012</v>
      </c>
      <c r="J79" s="214">
        <f t="shared" si="35"/>
        <v>1.2293048720796685E-2</v>
      </c>
      <c r="K79" s="215">
        <f t="shared" si="36"/>
        <v>1.2168465485055548E-2</v>
      </c>
      <c r="L79" s="52">
        <f t="shared" si="30"/>
        <v>6.908042310564412E-2</v>
      </c>
      <c r="N79" s="40">
        <f t="shared" si="31"/>
        <v>19.075026720410197</v>
      </c>
      <c r="O79" s="143">
        <f t="shared" si="32"/>
        <v>20.011379449810466</v>
      </c>
      <c r="P79" s="52">
        <f t="shared" si="37"/>
        <v>4.9087885596426239E-2</v>
      </c>
    </row>
    <row r="80" spans="1:16" ht="20.100000000000001" customHeight="1" x14ac:dyDescent="0.25">
      <c r="A80" s="38" t="s">
        <v>183</v>
      </c>
      <c r="B80" s="19">
        <v>9127.869999999999</v>
      </c>
      <c r="C80" s="140">
        <v>9592.9100000000017</v>
      </c>
      <c r="D80" s="247">
        <f t="shared" si="33"/>
        <v>9.8322047033852639E-3</v>
      </c>
      <c r="E80" s="215">
        <f t="shared" si="34"/>
        <v>9.5151878522812434E-3</v>
      </c>
      <c r="F80" s="52">
        <f t="shared" si="29"/>
        <v>5.0947263709934819E-2</v>
      </c>
      <c r="H80" s="19">
        <v>3522.5169999999994</v>
      </c>
      <c r="I80" s="140">
        <v>2861.3429999999994</v>
      </c>
      <c r="J80" s="214">
        <f t="shared" si="35"/>
        <v>1.5858394856180111E-2</v>
      </c>
      <c r="K80" s="215">
        <f t="shared" si="36"/>
        <v>1.1927292935189529E-2</v>
      </c>
      <c r="L80" s="52">
        <f t="shared" si="30"/>
        <v>-0.18769930705799293</v>
      </c>
      <c r="N80" s="40">
        <f t="shared" si="31"/>
        <v>3.8590788431474152</v>
      </c>
      <c r="O80" s="143">
        <f t="shared" si="32"/>
        <v>2.982768523836874</v>
      </c>
      <c r="P80" s="52">
        <f t="shared" si="37"/>
        <v>-0.22707758896053903</v>
      </c>
    </row>
    <row r="81" spans="1:16" ht="20.100000000000001" customHeight="1" x14ac:dyDescent="0.25">
      <c r="A81" s="38" t="s">
        <v>198</v>
      </c>
      <c r="B81" s="19">
        <v>8242.14</v>
      </c>
      <c r="C81" s="140">
        <v>13166.359999999997</v>
      </c>
      <c r="D81" s="247">
        <f t="shared" si="33"/>
        <v>8.8781290349183133E-3</v>
      </c>
      <c r="E81" s="215">
        <f t="shared" si="34"/>
        <v>1.3059685614767742E-2</v>
      </c>
      <c r="F81" s="52">
        <f t="shared" ref="F81:F83" si="38">(C81-B81)/B81</f>
        <v>0.59744435304423338</v>
      </c>
      <c r="H81" s="19">
        <v>1737.6789999999996</v>
      </c>
      <c r="I81" s="140">
        <v>2620.5679999999998</v>
      </c>
      <c r="J81" s="214">
        <f t="shared" si="35"/>
        <v>7.8230423629728953E-3</v>
      </c>
      <c r="K81" s="215">
        <f t="shared" si="36"/>
        <v>1.0923640469731787E-2</v>
      </c>
      <c r="L81" s="52">
        <f t="shared" ref="L81:L87" si="39">(I81-H81)/H81</f>
        <v>0.50808521021431474</v>
      </c>
      <c r="N81" s="40">
        <f t="shared" si="31"/>
        <v>2.108286197516664</v>
      </c>
      <c r="O81" s="143">
        <f t="shared" si="32"/>
        <v>1.9903511676727663</v>
      </c>
      <c r="P81" s="52">
        <f t="shared" ref="P81:P83" si="40">(O81-N81)/N81</f>
        <v>-5.5938814181306397E-2</v>
      </c>
    </row>
    <row r="82" spans="1:16" ht="20.100000000000001" customHeight="1" x14ac:dyDescent="0.25">
      <c r="A82" s="38" t="s">
        <v>199</v>
      </c>
      <c r="B82" s="19">
        <v>6880.7299999999987</v>
      </c>
      <c r="C82" s="140">
        <v>10233.419999999995</v>
      </c>
      <c r="D82" s="247">
        <f t="shared" si="33"/>
        <v>7.4116684252431382E-3</v>
      </c>
      <c r="E82" s="215">
        <f t="shared" si="34"/>
        <v>1.0150508414161277E-2</v>
      </c>
      <c r="F82" s="52">
        <f t="shared" si="38"/>
        <v>0.48725789269452463</v>
      </c>
      <c r="H82" s="19">
        <v>1547.9280000000006</v>
      </c>
      <c r="I82" s="140">
        <v>2335.5690000000004</v>
      </c>
      <c r="J82" s="214">
        <f t="shared" si="35"/>
        <v>6.9687821046533422E-3</v>
      </c>
      <c r="K82" s="215">
        <f t="shared" si="36"/>
        <v>9.7356435888139529E-3</v>
      </c>
      <c r="L82" s="52">
        <f t="shared" si="39"/>
        <v>0.5088356822797957</v>
      </c>
      <c r="N82" s="40">
        <f t="shared" si="31"/>
        <v>2.2496566498031472</v>
      </c>
      <c r="O82" s="143">
        <f t="shared" si="32"/>
        <v>2.2822956548250746</v>
      </c>
      <c r="P82" s="52">
        <f t="shared" si="40"/>
        <v>1.450843844316573E-2</v>
      </c>
    </row>
    <row r="83" spans="1:16" ht="20.100000000000001" customHeight="1" x14ac:dyDescent="0.25">
      <c r="A83" s="38" t="s">
        <v>203</v>
      </c>
      <c r="B83" s="19">
        <v>12560.789999999999</v>
      </c>
      <c r="C83" s="140">
        <v>16315.160000000002</v>
      </c>
      <c r="D83" s="247">
        <f t="shared" si="33"/>
        <v>1.3530019436761763E-2</v>
      </c>
      <c r="E83" s="215">
        <f t="shared" si="34"/>
        <v>1.6182973908858193E-2</v>
      </c>
      <c r="F83" s="52">
        <f t="shared" si="38"/>
        <v>0.2988960089293749</v>
      </c>
      <c r="H83" s="19">
        <v>1468.3400000000004</v>
      </c>
      <c r="I83" s="140">
        <v>1863.9740000000006</v>
      </c>
      <c r="J83" s="214">
        <f t="shared" si="35"/>
        <v>6.6104764017103426E-3</v>
      </c>
      <c r="K83" s="215">
        <f t="shared" si="36"/>
        <v>7.769835326130764E-3</v>
      </c>
      <c r="L83" s="52">
        <f t="shared" si="39"/>
        <v>0.26944304452647216</v>
      </c>
      <c r="N83" s="40">
        <f t="shared" si="31"/>
        <v>1.1689869825066741</v>
      </c>
      <c r="O83" s="143">
        <f t="shared" si="32"/>
        <v>1.1424797550253876</v>
      </c>
      <c r="P83" s="52">
        <f t="shared" si="40"/>
        <v>-2.267538294091756E-2</v>
      </c>
    </row>
    <row r="84" spans="1:16" ht="20.100000000000001" customHeight="1" x14ac:dyDescent="0.25">
      <c r="A84" s="38" t="s">
        <v>200</v>
      </c>
      <c r="B84" s="19">
        <v>4852.510000000002</v>
      </c>
      <c r="C84" s="140">
        <v>7179.0800000000008</v>
      </c>
      <c r="D84" s="247">
        <f t="shared" si="33"/>
        <v>5.2269446919406227E-3</v>
      </c>
      <c r="E84" s="215">
        <f t="shared" si="34"/>
        <v>7.1209148013017141E-3</v>
      </c>
      <c r="F84" s="52">
        <f t="shared" ref="F84:F87" si="41">(C84-B84)/B84</f>
        <v>0.47945702327249151</v>
      </c>
      <c r="H84" s="19">
        <v>1297.5129999999999</v>
      </c>
      <c r="I84" s="140">
        <v>1828.788</v>
      </c>
      <c r="J84" s="214">
        <f t="shared" si="35"/>
        <v>5.841412116684412E-3</v>
      </c>
      <c r="K84" s="215">
        <f t="shared" si="36"/>
        <v>7.6231651334214019E-3</v>
      </c>
      <c r="L84" s="52">
        <f t="shared" ref="L84:L85" si="42">(I84-H84)/H84</f>
        <v>0.40945639851007282</v>
      </c>
      <c r="N84" s="40">
        <f t="shared" si="31"/>
        <v>2.6739007235430723</v>
      </c>
      <c r="O84" s="143">
        <f t="shared" si="32"/>
        <v>2.5473849016865668</v>
      </c>
      <c r="P84" s="52">
        <f t="shared" ref="P84:P86" si="43">(O84-N84)/N84</f>
        <v>-4.7315078208612291E-2</v>
      </c>
    </row>
    <row r="85" spans="1:16" ht="20.100000000000001" customHeight="1" x14ac:dyDescent="0.25">
      <c r="A85" s="38" t="s">
        <v>202</v>
      </c>
      <c r="B85" s="19">
        <v>8301.9699999999993</v>
      </c>
      <c r="C85" s="140">
        <v>7851.0000000000009</v>
      </c>
      <c r="D85" s="247">
        <f t="shared" si="33"/>
        <v>8.9425757029146305E-3</v>
      </c>
      <c r="E85" s="215">
        <f t="shared" si="34"/>
        <v>7.7873908780818372E-3</v>
      </c>
      <c r="F85" s="52">
        <f t="shared" si="41"/>
        <v>-5.4320841920652382E-2</v>
      </c>
      <c r="H85" s="19">
        <v>2042.4849999999999</v>
      </c>
      <c r="I85" s="140">
        <v>1793.3079999999998</v>
      </c>
      <c r="J85" s="214">
        <f t="shared" si="35"/>
        <v>9.1952809930583822E-3</v>
      </c>
      <c r="K85" s="215">
        <f t="shared" si="36"/>
        <v>7.4752694238400868E-3</v>
      </c>
      <c r="L85" s="52">
        <f t="shared" si="42"/>
        <v>-0.12199697916998174</v>
      </c>
      <c r="N85" s="40">
        <f t="shared" si="31"/>
        <v>2.4602413643990522</v>
      </c>
      <c r="O85" s="143">
        <f t="shared" si="32"/>
        <v>2.2841778117437266</v>
      </c>
      <c r="P85" s="52">
        <f t="shared" si="43"/>
        <v>-7.1563528360694614E-2</v>
      </c>
    </row>
    <row r="86" spans="1:16" ht="20.100000000000001" customHeight="1" x14ac:dyDescent="0.25">
      <c r="A86" s="38" t="s">
        <v>204</v>
      </c>
      <c r="B86" s="19">
        <v>3919.9699999999989</v>
      </c>
      <c r="C86" s="140">
        <v>4890.0700000000006</v>
      </c>
      <c r="D86" s="247">
        <f t="shared" si="33"/>
        <v>4.222447018979141E-3</v>
      </c>
      <c r="E86" s="215">
        <f t="shared" si="34"/>
        <v>4.8504504535959309E-3</v>
      </c>
      <c r="F86" s="52">
        <f t="shared" si="41"/>
        <v>0.24747638374783532</v>
      </c>
      <c r="H86" s="19">
        <v>1328.3140000000003</v>
      </c>
      <c r="I86" s="140">
        <v>1560.4810000000004</v>
      </c>
      <c r="J86" s="214">
        <f t="shared" si="35"/>
        <v>5.980078422614294E-3</v>
      </c>
      <c r="K86" s="215">
        <f t="shared" si="36"/>
        <v>6.5047475981724317E-3</v>
      </c>
      <c r="L86" s="52">
        <f t="shared" si="39"/>
        <v>0.17478322143710004</v>
      </c>
      <c r="N86" s="40">
        <f t="shared" si="31"/>
        <v>3.3885820554749162</v>
      </c>
      <c r="O86" s="143">
        <f t="shared" si="32"/>
        <v>3.1911220084784069</v>
      </c>
      <c r="P86" s="52">
        <f t="shared" si="43"/>
        <v>-5.8272175135164292E-2</v>
      </c>
    </row>
    <row r="87" spans="1:16" ht="20.100000000000001" customHeight="1" x14ac:dyDescent="0.25">
      <c r="A87" s="38" t="s">
        <v>206</v>
      </c>
      <c r="B87" s="19">
        <v>4140.24</v>
      </c>
      <c r="C87" s="140">
        <v>5257.9900000000007</v>
      </c>
      <c r="D87" s="247">
        <f t="shared" si="33"/>
        <v>4.4597137339975057E-3</v>
      </c>
      <c r="E87" s="215">
        <f t="shared" si="34"/>
        <v>5.2153895507636629E-3</v>
      </c>
      <c r="F87" s="52">
        <f t="shared" si="41"/>
        <v>0.26997227213881342</v>
      </c>
      <c r="H87" s="19">
        <v>1007.1079999999999</v>
      </c>
      <c r="I87" s="140">
        <v>1450.0879999999997</v>
      </c>
      <c r="J87" s="214">
        <f t="shared" si="35"/>
        <v>4.5340068839462913E-3</v>
      </c>
      <c r="K87" s="215">
        <f t="shared" si="36"/>
        <v>6.04458268645287E-3</v>
      </c>
      <c r="L87" s="52">
        <f t="shared" si="39"/>
        <v>0.43985352117151272</v>
      </c>
      <c r="N87" s="40">
        <f t="shared" ref="N87" si="44">(H87/B87)*10</f>
        <v>2.4324870055842176</v>
      </c>
      <c r="O87" s="143">
        <f t="shared" ref="O87" si="45">(I87/C87)*10</f>
        <v>2.7578751576172635</v>
      </c>
      <c r="P87" s="52">
        <f t="shared" ref="P87" si="46">(O87-N87)/N87</f>
        <v>0.13376768356256707</v>
      </c>
    </row>
    <row r="88" spans="1:16" ht="20.100000000000001" customHeight="1" x14ac:dyDescent="0.25">
      <c r="A88" s="38" t="s">
        <v>207</v>
      </c>
      <c r="B88" s="19">
        <v>28438.760000000013</v>
      </c>
      <c r="C88" s="140">
        <v>22426.479999999996</v>
      </c>
      <c r="D88" s="247">
        <f t="shared" si="33"/>
        <v>3.0633182750241281E-2</v>
      </c>
      <c r="E88" s="215">
        <f t="shared" si="34"/>
        <v>2.2244779745189749E-2</v>
      </c>
      <c r="F88" s="52">
        <f t="shared" ref="F88:F94" si="47">(C88-B88)/B88</f>
        <v>-0.21141146801056074</v>
      </c>
      <c r="H88" s="19">
        <v>1465.1079999999999</v>
      </c>
      <c r="I88" s="140">
        <v>1339.85</v>
      </c>
      <c r="J88" s="214">
        <f t="shared" si="35"/>
        <v>6.5959259163116402E-3</v>
      </c>
      <c r="K88" s="215">
        <f t="shared" si="36"/>
        <v>5.5850638805671647E-3</v>
      </c>
      <c r="L88" s="52">
        <f t="shared" ref="L88:L94" si="48">(I88-H88)/H88</f>
        <v>-8.5494038664726449E-2</v>
      </c>
      <c r="N88" s="40">
        <f t="shared" si="31"/>
        <v>0.51517998675047694</v>
      </c>
      <c r="O88" s="143">
        <f t="shared" si="32"/>
        <v>0.59744106074604664</v>
      </c>
      <c r="P88" s="52">
        <f t="shared" ref="P88:P93" si="49">(O88-N88)/N88</f>
        <v>0.1596744363352223</v>
      </c>
    </row>
    <row r="89" spans="1:16" ht="20.100000000000001" customHeight="1" x14ac:dyDescent="0.25">
      <c r="A89" s="38" t="s">
        <v>210</v>
      </c>
      <c r="B89" s="19">
        <v>1568.0999999999997</v>
      </c>
      <c r="C89" s="140">
        <v>2472.23</v>
      </c>
      <c r="D89" s="247">
        <f t="shared" si="33"/>
        <v>1.6890994498583384E-3</v>
      </c>
      <c r="E89" s="215">
        <f t="shared" si="34"/>
        <v>2.4521998917998037E-3</v>
      </c>
      <c r="F89" s="52">
        <f t="shared" si="47"/>
        <v>0.57657674893182864</v>
      </c>
      <c r="H89" s="19">
        <v>575.1640000000001</v>
      </c>
      <c r="I89" s="140">
        <v>907.04500000000007</v>
      </c>
      <c r="J89" s="214">
        <f t="shared" si="35"/>
        <v>2.5893921360947243E-3</v>
      </c>
      <c r="K89" s="215">
        <f t="shared" si="36"/>
        <v>3.7809488133366009E-3</v>
      </c>
      <c r="L89" s="52">
        <f t="shared" si="48"/>
        <v>0.57701977175205665</v>
      </c>
      <c r="N89" s="40">
        <f t="shared" si="31"/>
        <v>3.6679038326637348</v>
      </c>
      <c r="O89" s="143">
        <f t="shared" si="32"/>
        <v>3.6689345247003717</v>
      </c>
      <c r="P89" s="52">
        <f t="shared" si="49"/>
        <v>2.8100301525311625E-4</v>
      </c>
    </row>
    <row r="90" spans="1:16" ht="20.100000000000001" customHeight="1" x14ac:dyDescent="0.25">
      <c r="A90" s="38" t="s">
        <v>208</v>
      </c>
      <c r="B90" s="19">
        <v>3230.5800000000004</v>
      </c>
      <c r="C90" s="140">
        <v>4412.5599999999995</v>
      </c>
      <c r="D90" s="247">
        <f t="shared" si="33"/>
        <v>3.4798615526582186E-3</v>
      </c>
      <c r="E90" s="215">
        <f t="shared" si="34"/>
        <v>4.376809259073848E-3</v>
      </c>
      <c r="F90" s="52">
        <f t="shared" si="47"/>
        <v>0.36587238204904349</v>
      </c>
      <c r="H90" s="19">
        <v>674.04800000000012</v>
      </c>
      <c r="I90" s="140">
        <v>896.48100000000011</v>
      </c>
      <c r="J90" s="214">
        <f t="shared" si="35"/>
        <v>3.0345685587943208E-3</v>
      </c>
      <c r="K90" s="215">
        <f t="shared" si="36"/>
        <v>3.7369135744409697E-3</v>
      </c>
      <c r="L90" s="52">
        <f t="shared" si="48"/>
        <v>0.32999578665020884</v>
      </c>
      <c r="N90" s="40">
        <f t="shared" si="31"/>
        <v>2.0864612546353904</v>
      </c>
      <c r="O90" s="143">
        <f t="shared" si="32"/>
        <v>2.0316573598999224</v>
      </c>
      <c r="P90" s="52">
        <f t="shared" si="49"/>
        <v>-2.6266432992087883E-2</v>
      </c>
    </row>
    <row r="91" spans="1:16" ht="20.100000000000001" customHeight="1" x14ac:dyDescent="0.25">
      <c r="A91" s="38" t="s">
        <v>205</v>
      </c>
      <c r="B91" s="19">
        <v>905.84</v>
      </c>
      <c r="C91" s="140">
        <v>1962.3600000000004</v>
      </c>
      <c r="D91" s="247">
        <f t="shared" si="33"/>
        <v>9.7573741831495295E-4</v>
      </c>
      <c r="E91" s="215">
        <f t="shared" si="34"/>
        <v>1.9464608793163514E-3</v>
      </c>
      <c r="F91" s="52">
        <f t="shared" si="47"/>
        <v>1.1663428420030031</v>
      </c>
      <c r="H91" s="19">
        <v>322.42500000000024</v>
      </c>
      <c r="I91" s="140">
        <v>772.64399999999989</v>
      </c>
      <c r="J91" s="214">
        <f t="shared" si="35"/>
        <v>1.4515594847388604E-3</v>
      </c>
      <c r="K91" s="215">
        <f t="shared" si="36"/>
        <v>3.2207083605903168E-3</v>
      </c>
      <c r="L91" s="52">
        <f t="shared" si="48"/>
        <v>1.3963526401488697</v>
      </c>
      <c r="N91" s="40">
        <f t="shared" si="31"/>
        <v>3.559403426653716</v>
      </c>
      <c r="O91" s="143">
        <f t="shared" si="32"/>
        <v>3.9373203693511885</v>
      </c>
      <c r="P91" s="52">
        <f t="shared" si="49"/>
        <v>0.10617423691496572</v>
      </c>
    </row>
    <row r="92" spans="1:16" ht="20.100000000000001" customHeight="1" x14ac:dyDescent="0.25">
      <c r="A92" s="38" t="s">
        <v>216</v>
      </c>
      <c r="B92" s="19">
        <v>4332.54</v>
      </c>
      <c r="C92" s="140">
        <v>2236.6199999999994</v>
      </c>
      <c r="D92" s="247">
        <f t="shared" si="33"/>
        <v>4.6668521972382162E-3</v>
      </c>
      <c r="E92" s="215">
        <f t="shared" si="34"/>
        <v>2.2184988136206077E-3</v>
      </c>
      <c r="F92" s="52">
        <f t="shared" si="47"/>
        <v>-0.48376241188771496</v>
      </c>
      <c r="H92" s="19">
        <v>916.17600000000016</v>
      </c>
      <c r="I92" s="140">
        <v>605.9530000000002</v>
      </c>
      <c r="J92" s="214">
        <f t="shared" si="35"/>
        <v>4.1246304178959737E-3</v>
      </c>
      <c r="K92" s="215">
        <f t="shared" si="36"/>
        <v>2.5258694731658893E-3</v>
      </c>
      <c r="L92" s="52">
        <f t="shared" si="48"/>
        <v>-0.33860633764691489</v>
      </c>
      <c r="N92" s="40">
        <f t="shared" si="31"/>
        <v>2.1146394493761171</v>
      </c>
      <c r="O92" s="143">
        <f t="shared" si="32"/>
        <v>2.7092353640761524</v>
      </c>
      <c r="P92" s="52">
        <f t="shared" si="49"/>
        <v>0.28118075394623848</v>
      </c>
    </row>
    <row r="93" spans="1:16" ht="20.100000000000001" customHeight="1" x14ac:dyDescent="0.25">
      <c r="A93" s="38" t="s">
        <v>201</v>
      </c>
      <c r="B93" s="19">
        <v>1887.6100000000001</v>
      </c>
      <c r="C93" s="140">
        <v>1672.1199999999994</v>
      </c>
      <c r="D93" s="247">
        <f t="shared" si="33"/>
        <v>2.0332638304617684E-3</v>
      </c>
      <c r="E93" s="215">
        <f t="shared" si="34"/>
        <v>1.6585724156232577E-3</v>
      </c>
      <c r="F93" s="52">
        <f t="shared" si="47"/>
        <v>-0.11416023437044764</v>
      </c>
      <c r="H93" s="19">
        <v>642.59100000000001</v>
      </c>
      <c r="I93" s="140">
        <v>539.75600000000009</v>
      </c>
      <c r="J93" s="214">
        <f t="shared" si="35"/>
        <v>2.8929489365211395E-3</v>
      </c>
      <c r="K93" s="215">
        <f t="shared" si="36"/>
        <v>2.2499322610138534E-3</v>
      </c>
      <c r="L93" s="52">
        <f t="shared" si="48"/>
        <v>-0.16003180872436731</v>
      </c>
      <c r="N93" s="40">
        <f t="shared" si="31"/>
        <v>3.404257235339927</v>
      </c>
      <c r="O93" s="143">
        <f t="shared" si="32"/>
        <v>3.2279740688467351</v>
      </c>
      <c r="P93" s="52">
        <f t="shared" si="49"/>
        <v>-5.1783151009617924E-2</v>
      </c>
    </row>
    <row r="94" spans="1:16" ht="20.100000000000001" customHeight="1" x14ac:dyDescent="0.25">
      <c r="A94" s="38" t="s">
        <v>211</v>
      </c>
      <c r="B94" s="19">
        <v>2699.1200000000013</v>
      </c>
      <c r="C94" s="140">
        <v>1671.21</v>
      </c>
      <c r="D94" s="247">
        <f t="shared" si="33"/>
        <v>2.9073924539899506E-3</v>
      </c>
      <c r="E94" s="215">
        <f t="shared" si="34"/>
        <v>1.6576697884803397E-3</v>
      </c>
      <c r="F94" s="52">
        <f t="shared" si="47"/>
        <v>-0.38083153027653482</v>
      </c>
      <c r="H94" s="19">
        <v>851.37299999999993</v>
      </c>
      <c r="I94" s="140">
        <v>524.53800000000001</v>
      </c>
      <c r="J94" s="214">
        <f t="shared" si="35"/>
        <v>3.8328868828427596E-3</v>
      </c>
      <c r="K94" s="215">
        <f t="shared" si="36"/>
        <v>2.1864971734036941E-3</v>
      </c>
      <c r="L94" s="52">
        <f t="shared" si="48"/>
        <v>-0.38389166675475961</v>
      </c>
      <c r="N94" s="40">
        <f t="shared" ref="N94" si="50">(H94/B94)*10</f>
        <v>3.1542613888971207</v>
      </c>
      <c r="O94" s="143">
        <f t="shared" ref="O94" si="51">(I94/C94)*10</f>
        <v>3.138671980182024</v>
      </c>
      <c r="P94" s="52">
        <f t="shared" ref="P94" si="52">(O94-N94)/N94</f>
        <v>-4.9423325441483234E-3</v>
      </c>
    </row>
    <row r="95" spans="1:16" ht="20.100000000000001" customHeight="1" thickBot="1" x14ac:dyDescent="0.3">
      <c r="A95" s="8" t="s">
        <v>17</v>
      </c>
      <c r="B95" s="19">
        <f>B96-SUM(B68:B94)</f>
        <v>35479.989999999874</v>
      </c>
      <c r="C95" s="140">
        <f>C96-SUM(C68:C94)</f>
        <v>31063.069999999949</v>
      </c>
      <c r="D95" s="247">
        <f t="shared" si="33"/>
        <v>3.8217735852292038E-2</v>
      </c>
      <c r="E95" s="215">
        <f t="shared" si="34"/>
        <v>3.0811395741079755E-2</v>
      </c>
      <c r="F95" s="52">
        <f>(C95-B95)/B95</f>
        <v>-0.12449045222391385</v>
      </c>
      <c r="H95" s="19">
        <f>H96-SUM(H68:H94)</f>
        <v>8215.3329999999842</v>
      </c>
      <c r="I95" s="140">
        <f>I96-SUM(I68:I94)</f>
        <v>8009.506999999925</v>
      </c>
      <c r="J95" s="214">
        <f t="shared" si="35"/>
        <v>3.6985483558775296E-2</v>
      </c>
      <c r="K95" s="215">
        <f t="shared" si="36"/>
        <v>3.3387027090233577E-2</v>
      </c>
      <c r="L95" s="52">
        <f>(I95-H95)/H95</f>
        <v>-2.5053883999596793E-2</v>
      </c>
      <c r="N95" s="40">
        <f t="shared" si="31"/>
        <v>2.3154834598318699</v>
      </c>
      <c r="O95" s="143">
        <f t="shared" si="32"/>
        <v>2.5784660048089059</v>
      </c>
      <c r="P95" s="52">
        <f>(O95-N95)/N95</f>
        <v>0.11357565257500543</v>
      </c>
    </row>
    <row r="96" spans="1:16" ht="26.25" customHeight="1" thickBot="1" x14ac:dyDescent="0.3">
      <c r="A96" s="12" t="s">
        <v>18</v>
      </c>
      <c r="B96" s="17">
        <v>928364.51999999955</v>
      </c>
      <c r="C96" s="145">
        <v>1008168.2199999997</v>
      </c>
      <c r="D96" s="243">
        <f>SUM(D68:D95)</f>
        <v>1.0000000000000002</v>
      </c>
      <c r="E96" s="244">
        <f>SUM(E68:E95)</f>
        <v>1</v>
      </c>
      <c r="F96" s="57">
        <f>(C96-B96)/B96</f>
        <v>8.5961600514418868E-2</v>
      </c>
      <c r="G96" s="1"/>
      <c r="H96" s="17">
        <v>222123.174</v>
      </c>
      <c r="I96" s="145">
        <v>239898.77799999985</v>
      </c>
      <c r="J96" s="255">
        <f t="shared" si="35"/>
        <v>1</v>
      </c>
      <c r="K96" s="244">
        <f t="shared" si="36"/>
        <v>1</v>
      </c>
      <c r="L96" s="57">
        <f>(I96-H96)/H96</f>
        <v>8.0025886898229925E-2</v>
      </c>
      <c r="M96" s="1"/>
      <c r="N96" s="37">
        <f t="shared" si="31"/>
        <v>2.3926288566047322</v>
      </c>
      <c r="O96" s="150">
        <f t="shared" si="32"/>
        <v>2.3795510832507687</v>
      </c>
      <c r="P96" s="57">
        <f>(O96-N96)/N96</f>
        <v>-5.4658595786233211E-3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133</v>
      </c>
      <c r="B1" s="4"/>
    </row>
    <row r="3" spans="1:19" ht="15.75" thickBot="1" x14ac:dyDescent="0.3"/>
    <row r="4" spans="1:19" x14ac:dyDescent="0.25">
      <c r="A4" s="343" t="s">
        <v>16</v>
      </c>
      <c r="B4" s="319"/>
      <c r="C4" s="319"/>
      <c r="D4" s="319"/>
      <c r="E4" s="362" t="s">
        <v>1</v>
      </c>
      <c r="F4" s="360"/>
      <c r="G4" s="355" t="s">
        <v>104</v>
      </c>
      <c r="H4" s="355"/>
      <c r="I4" s="130" t="s">
        <v>0</v>
      </c>
      <c r="K4" s="356" t="s">
        <v>19</v>
      </c>
      <c r="L4" s="360"/>
      <c r="M4" s="355" t="s">
        <v>104</v>
      </c>
      <c r="N4" s="355"/>
      <c r="O4" s="130" t="s">
        <v>0</v>
      </c>
      <c r="Q4" s="354" t="s">
        <v>22</v>
      </c>
      <c r="R4" s="355"/>
      <c r="S4" s="130" t="s">
        <v>0</v>
      </c>
    </row>
    <row r="5" spans="1:19" x14ac:dyDescent="0.25">
      <c r="A5" s="361"/>
      <c r="B5" s="320"/>
      <c r="C5" s="320"/>
      <c r="D5" s="320"/>
      <c r="E5" s="363" t="s">
        <v>153</v>
      </c>
      <c r="F5" s="353"/>
      <c r="G5" s="357" t="str">
        <f>E5</f>
        <v>jan-jul</v>
      </c>
      <c r="H5" s="357"/>
      <c r="I5" s="131" t="s">
        <v>149</v>
      </c>
      <c r="K5" s="352" t="str">
        <f>E5</f>
        <v>jan-jul</v>
      </c>
      <c r="L5" s="353"/>
      <c r="M5" s="364" t="str">
        <f>E5</f>
        <v>jan-jul</v>
      </c>
      <c r="N5" s="359"/>
      <c r="O5" s="131" t="str">
        <f>I5</f>
        <v>2024/2023</v>
      </c>
      <c r="Q5" s="352" t="str">
        <f>E5</f>
        <v>jan-jul</v>
      </c>
      <c r="R5" s="353"/>
      <c r="S5" s="131" t="str">
        <f>O5</f>
        <v>2024/2023</v>
      </c>
    </row>
    <row r="6" spans="1:19" ht="15.75" thickBot="1" x14ac:dyDescent="0.3">
      <c r="A6" s="344"/>
      <c r="B6" s="367"/>
      <c r="C6" s="367"/>
      <c r="D6" s="367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361388.28999999975</v>
      </c>
      <c r="F7" s="145">
        <v>359361.5999999998</v>
      </c>
      <c r="G7" s="243">
        <f>E7/E15</f>
        <v>0.41296817155514243</v>
      </c>
      <c r="H7" s="244">
        <f>F7/F15</f>
        <v>0.38157082695902617</v>
      </c>
      <c r="I7" s="164">
        <f t="shared" ref="I7:I18" si="0">(F7-E7)/E7</f>
        <v>-5.6080677102181304E-3</v>
      </c>
      <c r="J7" s="1"/>
      <c r="K7" s="17">
        <v>91657.927000000054</v>
      </c>
      <c r="L7" s="145">
        <v>90671.916999999929</v>
      </c>
      <c r="M7" s="243">
        <f>K7/K15</f>
        <v>0.35385005793180757</v>
      </c>
      <c r="N7" s="244">
        <f>L7/L15</f>
        <v>0.33079213706020194</v>
      </c>
      <c r="O7" s="164">
        <f t="shared" ref="O7:O18" si="1">(L7-K7)/K7</f>
        <v>-1.0757498366727463E-2</v>
      </c>
      <c r="P7" s="1"/>
      <c r="Q7" s="187">
        <f t="shared" ref="Q7:R18" si="2">(K7/E7)*10</f>
        <v>2.536272744199878</v>
      </c>
      <c r="R7" s="188">
        <f t="shared" si="2"/>
        <v>2.5231387271205374</v>
      </c>
      <c r="S7" s="55">
        <f>(R7-Q7)/Q7</f>
        <v>-5.1784718774336696E-3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300682.81999999977</v>
      </c>
      <c r="F8" s="181">
        <v>309730.32999999984</v>
      </c>
      <c r="G8" s="245">
        <f>E8/E7</f>
        <v>0.83202148027541234</v>
      </c>
      <c r="H8" s="246">
        <f>F8/F7</f>
        <v>0.86189044683683513</v>
      </c>
      <c r="I8" s="206">
        <f t="shared" si="0"/>
        <v>3.0089880093581916E-2</v>
      </c>
      <c r="K8" s="180">
        <v>81296.29700000005</v>
      </c>
      <c r="L8" s="181">
        <v>81712.230999999927</v>
      </c>
      <c r="M8" s="250">
        <f>K8/K7</f>
        <v>0.88695325828174143</v>
      </c>
      <c r="N8" s="246">
        <f>L8/L7</f>
        <v>0.90118565597328215</v>
      </c>
      <c r="O8" s="207">
        <f t="shared" si="1"/>
        <v>5.1162723930694796E-3</v>
      </c>
      <c r="Q8" s="189">
        <f t="shared" si="2"/>
        <v>2.7037227135225121</v>
      </c>
      <c r="R8" s="190">
        <f t="shared" si="2"/>
        <v>2.6381733748838858</v>
      </c>
      <c r="S8" s="182">
        <f t="shared" ref="S8:S18" si="3">(R8-Q8)/Q8</f>
        <v>-2.4244105473828777E-2</v>
      </c>
    </row>
    <row r="9" spans="1:19" ht="24" customHeight="1" x14ac:dyDescent="0.25">
      <c r="A9" s="8"/>
      <c r="B9" t="s">
        <v>37</v>
      </c>
      <c r="E9" s="19">
        <v>53272.289999999979</v>
      </c>
      <c r="F9" s="140">
        <v>46547.649999999987</v>
      </c>
      <c r="G9" s="247">
        <f>E9/E7</f>
        <v>0.14741011669193824</v>
      </c>
      <c r="H9" s="215">
        <f>F9/F7</f>
        <v>0.12952872538412566</v>
      </c>
      <c r="I9" s="182">
        <f t="shared" si="0"/>
        <v>-0.12623147981811922</v>
      </c>
      <c r="K9" s="19">
        <v>9246.4910000000036</v>
      </c>
      <c r="L9" s="140">
        <v>8317.6380000000026</v>
      </c>
      <c r="M9" s="247">
        <f>K9/K7</f>
        <v>0.10088042903261382</v>
      </c>
      <c r="N9" s="215">
        <f>L9/L7</f>
        <v>9.1733342309284246E-2</v>
      </c>
      <c r="O9" s="182">
        <f t="shared" si="1"/>
        <v>-0.10045464814706472</v>
      </c>
      <c r="Q9" s="189">
        <f t="shared" si="2"/>
        <v>1.7357036838476452</v>
      </c>
      <c r="R9" s="190">
        <f t="shared" si="2"/>
        <v>1.7869082542298065</v>
      </c>
      <c r="S9" s="182">
        <f t="shared" si="3"/>
        <v>2.9500755721537025E-2</v>
      </c>
    </row>
    <row r="10" spans="1:19" ht="24" customHeight="1" thickBot="1" x14ac:dyDescent="0.3">
      <c r="A10" s="8"/>
      <c r="B10" t="s">
        <v>36</v>
      </c>
      <c r="E10" s="19">
        <v>7433.18</v>
      </c>
      <c r="F10" s="140">
        <v>3083.6200000000003</v>
      </c>
      <c r="G10" s="247">
        <f>E10/E7</f>
        <v>2.0568403032649469E-2</v>
      </c>
      <c r="H10" s="215">
        <f>F10/F7</f>
        <v>8.5808277790392802E-3</v>
      </c>
      <c r="I10" s="186">
        <f t="shared" si="0"/>
        <v>-0.58515467135196497</v>
      </c>
      <c r="K10" s="19">
        <v>1115.1389999999999</v>
      </c>
      <c r="L10" s="140">
        <v>642.048</v>
      </c>
      <c r="M10" s="247">
        <f>K10/K7</f>
        <v>1.2166312685644737E-2</v>
      </c>
      <c r="N10" s="215">
        <f>L10/L7</f>
        <v>7.0810017174336402E-3</v>
      </c>
      <c r="O10" s="209">
        <f t="shared" si="1"/>
        <v>-0.42424397317285106</v>
      </c>
      <c r="Q10" s="189">
        <f t="shared" si="2"/>
        <v>1.5002179417153894</v>
      </c>
      <c r="R10" s="190">
        <f t="shared" si="2"/>
        <v>2.0821242565556064</v>
      </c>
      <c r="S10" s="182">
        <f t="shared" si="3"/>
        <v>0.38788118623274814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513711.32999999978</v>
      </c>
      <c r="F11" s="145">
        <v>582433.67000000132</v>
      </c>
      <c r="G11" s="243">
        <f>E11/E15</f>
        <v>0.58703182844485757</v>
      </c>
      <c r="H11" s="244">
        <f>F11/F15</f>
        <v>0.61842917304097378</v>
      </c>
      <c r="I11" s="164">
        <f t="shared" si="0"/>
        <v>0.13377618126507268</v>
      </c>
      <c r="J11" s="1"/>
      <c r="K11" s="17">
        <v>167372.48699999982</v>
      </c>
      <c r="L11" s="145">
        <v>183433.50100000002</v>
      </c>
      <c r="M11" s="243">
        <f>K11/K15</f>
        <v>0.64614994206819243</v>
      </c>
      <c r="N11" s="244">
        <f>L11/L15</f>
        <v>0.66920786293979806</v>
      </c>
      <c r="O11" s="164">
        <f t="shared" si="1"/>
        <v>9.5959702146268616E-2</v>
      </c>
      <c r="Q11" s="191">
        <f t="shared" si="2"/>
        <v>3.2581038654529948</v>
      </c>
      <c r="R11" s="192">
        <f t="shared" si="2"/>
        <v>3.1494316082378893</v>
      </c>
      <c r="S11" s="57">
        <f t="shared" si="3"/>
        <v>-3.3354448385578446E-2</v>
      </c>
    </row>
    <row r="12" spans="1:19" s="3" customFormat="1" ht="24" customHeight="1" x14ac:dyDescent="0.25">
      <c r="A12" s="46"/>
      <c r="B12" s="3" t="s">
        <v>33</v>
      </c>
      <c r="E12" s="31">
        <v>480022.4699999998</v>
      </c>
      <c r="F12" s="141">
        <v>546871.36000000127</v>
      </c>
      <c r="G12" s="247">
        <f>E12/E11</f>
        <v>0.93442064047915785</v>
      </c>
      <c r="H12" s="215">
        <f>F12/F11</f>
        <v>0.93894187126922113</v>
      </c>
      <c r="I12" s="206">
        <f t="shared" si="0"/>
        <v>0.13926200163088512</v>
      </c>
      <c r="K12" s="31">
        <v>161670.75299999982</v>
      </c>
      <c r="L12" s="141">
        <v>177237.32500000004</v>
      </c>
      <c r="M12" s="247">
        <f>K12/K11</f>
        <v>0.96593386343121013</v>
      </c>
      <c r="N12" s="215">
        <f>L12/L11</f>
        <v>0.96622113209298677</v>
      </c>
      <c r="O12" s="206">
        <f t="shared" si="1"/>
        <v>9.6285640483162932E-2</v>
      </c>
      <c r="Q12" s="189">
        <f t="shared" si="2"/>
        <v>3.3679830237946962</v>
      </c>
      <c r="R12" s="190">
        <f t="shared" si="2"/>
        <v>3.2409326573620461</v>
      </c>
      <c r="S12" s="182">
        <f t="shared" si="3"/>
        <v>-3.7722983024273932E-2</v>
      </c>
    </row>
    <row r="13" spans="1:19" ht="24" customHeight="1" x14ac:dyDescent="0.25">
      <c r="A13" s="8"/>
      <c r="B13" s="3" t="s">
        <v>37</v>
      </c>
      <c r="D13" s="3"/>
      <c r="E13" s="19">
        <v>30700.149999999987</v>
      </c>
      <c r="F13" s="140">
        <v>34460.300000000003</v>
      </c>
      <c r="G13" s="247">
        <f>E13/E11</f>
        <v>5.9761481219423367E-2</v>
      </c>
      <c r="H13" s="215">
        <f>F13/F11</f>
        <v>5.9166050616544758E-2</v>
      </c>
      <c r="I13" s="182">
        <f t="shared" si="0"/>
        <v>0.12247985759027294</v>
      </c>
      <c r="K13" s="19">
        <v>5406.6929999999975</v>
      </c>
      <c r="L13" s="140">
        <v>6045.0230000000001</v>
      </c>
      <c r="M13" s="247">
        <f>K13/K11</f>
        <v>3.2303355807815674E-2</v>
      </c>
      <c r="N13" s="215">
        <f>L13/L11</f>
        <v>3.295484721735753E-2</v>
      </c>
      <c r="O13" s="182">
        <f t="shared" si="1"/>
        <v>0.11806292682051726</v>
      </c>
      <c r="Q13" s="189">
        <f t="shared" si="2"/>
        <v>1.7611291801505855</v>
      </c>
      <c r="R13" s="190">
        <f t="shared" si="2"/>
        <v>1.7541991799258858</v>
      </c>
      <c r="S13" s="182">
        <f t="shared" si="3"/>
        <v>-3.9349755275232814E-3</v>
      </c>
    </row>
    <row r="14" spans="1:19" ht="24" customHeight="1" thickBot="1" x14ac:dyDescent="0.3">
      <c r="A14" s="8"/>
      <c r="B14" t="s">
        <v>36</v>
      </c>
      <c r="E14" s="19">
        <v>2988.7099999999996</v>
      </c>
      <c r="F14" s="140">
        <v>1102.01</v>
      </c>
      <c r="G14" s="247">
        <f>E14/E11</f>
        <v>5.8178783014188164E-3</v>
      </c>
      <c r="H14" s="215">
        <f>F14/F11</f>
        <v>1.8920781142340165E-3</v>
      </c>
      <c r="I14" s="186">
        <f t="shared" si="0"/>
        <v>-0.63127570088767393</v>
      </c>
      <c r="K14" s="19">
        <v>295.041</v>
      </c>
      <c r="L14" s="140">
        <v>151.15299999999996</v>
      </c>
      <c r="M14" s="247">
        <f>K14/K11</f>
        <v>1.7627807609741756E-3</v>
      </c>
      <c r="N14" s="215">
        <f>L14/L11</f>
        <v>8.2402068965581126E-4</v>
      </c>
      <c r="O14" s="209">
        <f t="shared" si="1"/>
        <v>-0.48768815181618835</v>
      </c>
      <c r="Q14" s="189">
        <f t="shared" si="2"/>
        <v>0.98718510661790548</v>
      </c>
      <c r="R14" s="190">
        <f t="shared" si="2"/>
        <v>1.3716118728505182</v>
      </c>
      <c r="S14" s="182">
        <f t="shared" si="3"/>
        <v>0.38941710491323983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875099.61999999953</v>
      </c>
      <c r="F15" s="145">
        <v>941795.27000000118</v>
      </c>
      <c r="G15" s="243">
        <f>G7+G11</f>
        <v>1</v>
      </c>
      <c r="H15" s="244">
        <f>H7+H11</f>
        <v>1</v>
      </c>
      <c r="I15" s="164">
        <f t="shared" si="0"/>
        <v>7.6214922822160164E-2</v>
      </c>
      <c r="J15" s="1"/>
      <c r="K15" s="17">
        <v>259030.41399999987</v>
      </c>
      <c r="L15" s="145">
        <v>274105.41799999995</v>
      </c>
      <c r="M15" s="243">
        <f>M7+M11</f>
        <v>1</v>
      </c>
      <c r="N15" s="244">
        <f>N7+N11</f>
        <v>1</v>
      </c>
      <c r="O15" s="164">
        <f t="shared" si="1"/>
        <v>5.8197814562424628E-2</v>
      </c>
      <c r="Q15" s="191">
        <f t="shared" si="2"/>
        <v>2.9600105871374964</v>
      </c>
      <c r="R15" s="192">
        <f t="shared" si="2"/>
        <v>2.91045651567139</v>
      </c>
      <c r="S15" s="57">
        <f t="shared" si="3"/>
        <v>-1.6741180481394207E-2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780705.28999999957</v>
      </c>
      <c r="F16" s="181">
        <f t="shared" ref="F16:F17" si="4">F8+F12</f>
        <v>856601.69000000111</v>
      </c>
      <c r="G16" s="245">
        <f>E16/E15</f>
        <v>0.89213304652103498</v>
      </c>
      <c r="H16" s="246">
        <f>F16/F15</f>
        <v>0.90954129553018459</v>
      </c>
      <c r="I16" s="207">
        <f t="shared" si="0"/>
        <v>9.7215173218567E-2</v>
      </c>
      <c r="J16" s="3"/>
      <c r="K16" s="180">
        <f t="shared" ref="K16:L18" si="5">K8+K12</f>
        <v>242967.04999999987</v>
      </c>
      <c r="L16" s="181">
        <f t="shared" si="5"/>
        <v>258949.55599999998</v>
      </c>
      <c r="M16" s="250">
        <f>K16/K15</f>
        <v>0.93798657172358146</v>
      </c>
      <c r="N16" s="246">
        <f>L16/L15</f>
        <v>0.94470790796262205</v>
      </c>
      <c r="O16" s="207">
        <f t="shared" si="1"/>
        <v>6.5780549255547688E-2</v>
      </c>
      <c r="P16" s="3"/>
      <c r="Q16" s="189">
        <f t="shared" si="2"/>
        <v>3.1121481192986411</v>
      </c>
      <c r="R16" s="190">
        <f t="shared" si="2"/>
        <v>3.0229867512869331</v>
      </c>
      <c r="S16" s="182">
        <f t="shared" si="3"/>
        <v>-2.8649461591757915E-2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83972.439999999973</v>
      </c>
      <c r="F17" s="140">
        <f t="shared" si="4"/>
        <v>81007.949999999983</v>
      </c>
      <c r="G17" s="248">
        <f>E17/E15</f>
        <v>9.5957577949811038E-2</v>
      </c>
      <c r="H17" s="215">
        <f>F17/F15</f>
        <v>8.6014394614659595E-2</v>
      </c>
      <c r="I17" s="182">
        <f t="shared" si="0"/>
        <v>-3.5303130408024248E-2</v>
      </c>
      <c r="K17" s="19">
        <f t="shared" si="5"/>
        <v>14653.184000000001</v>
      </c>
      <c r="L17" s="140">
        <f t="shared" si="5"/>
        <v>14362.661000000004</v>
      </c>
      <c r="M17" s="247">
        <f>K17/K15</f>
        <v>5.6569357141204306E-2</v>
      </c>
      <c r="N17" s="215">
        <f>L17/L15</f>
        <v>5.2398311221998561E-2</v>
      </c>
      <c r="O17" s="182">
        <f t="shared" si="1"/>
        <v>-1.982661242771519E-2</v>
      </c>
      <c r="Q17" s="189">
        <f t="shared" si="2"/>
        <v>1.744999192592237</v>
      </c>
      <c r="R17" s="190">
        <f t="shared" si="2"/>
        <v>1.7729940086127358</v>
      </c>
      <c r="S17" s="182">
        <f t="shared" si="3"/>
        <v>1.6042881933321613E-2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10421.89</v>
      </c>
      <c r="F18" s="142">
        <f>F10+F14</f>
        <v>4185.63</v>
      </c>
      <c r="G18" s="249">
        <f>E18/E15</f>
        <v>1.1909375529154047E-2</v>
      </c>
      <c r="H18" s="221">
        <f>F18/F15</f>
        <v>4.4443098551556698E-3</v>
      </c>
      <c r="I18" s="208">
        <f t="shared" si="0"/>
        <v>-0.59838090787755382</v>
      </c>
      <c r="K18" s="21">
        <f t="shared" si="5"/>
        <v>1410.1799999999998</v>
      </c>
      <c r="L18" s="142">
        <f t="shared" si="5"/>
        <v>793.20100000000002</v>
      </c>
      <c r="M18" s="249">
        <f>K18/K15</f>
        <v>5.4440711352142634E-3</v>
      </c>
      <c r="N18" s="221">
        <f>L18/L15</f>
        <v>2.8937808153795784E-3</v>
      </c>
      <c r="O18" s="208">
        <f t="shared" si="1"/>
        <v>-0.43751790551560787</v>
      </c>
      <c r="Q18" s="193">
        <f t="shared" si="2"/>
        <v>1.3530943043920054</v>
      </c>
      <c r="R18" s="194">
        <f t="shared" si="2"/>
        <v>1.8950576137881274</v>
      </c>
      <c r="S18" s="186">
        <f t="shared" si="3"/>
        <v>0.40053624321450815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81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134</v>
      </c>
    </row>
    <row r="3" spans="1:16" ht="8.25" customHeight="1" thickBot="1" x14ac:dyDescent="0.3"/>
    <row r="4" spans="1:16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104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6" x14ac:dyDescent="0.25">
      <c r="A5" s="369"/>
      <c r="B5" s="363" t="s">
        <v>153</v>
      </c>
      <c r="C5" s="357"/>
      <c r="D5" s="363" t="str">
        <f>B5</f>
        <v>jan-jul</v>
      </c>
      <c r="E5" s="357"/>
      <c r="F5" s="131" t="s">
        <v>149</v>
      </c>
      <c r="H5" s="352" t="str">
        <f>B5</f>
        <v>jan-jul</v>
      </c>
      <c r="I5" s="357"/>
      <c r="J5" s="363" t="str">
        <f>B5</f>
        <v>jan-jul</v>
      </c>
      <c r="K5" s="353"/>
      <c r="L5" s="131" t="str">
        <f>F5</f>
        <v>2024/2023</v>
      </c>
      <c r="N5" s="352" t="str">
        <f>B5</f>
        <v>jan-jul</v>
      </c>
      <c r="O5" s="353"/>
      <c r="P5" s="131" t="str">
        <f>F5</f>
        <v>2024/2023</v>
      </c>
    </row>
    <row r="6" spans="1:16" ht="19.5" customHeight="1" thickBot="1" x14ac:dyDescent="0.3">
      <c r="A6" s="370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165</v>
      </c>
      <c r="B7" s="39">
        <v>104094.28000000003</v>
      </c>
      <c r="C7" s="147">
        <v>115366.87000000001</v>
      </c>
      <c r="D7" s="247">
        <f>B7/$B$33</f>
        <v>0.11895134864759745</v>
      </c>
      <c r="E7" s="246">
        <f>C7/$C$33</f>
        <v>0.12249676089369194</v>
      </c>
      <c r="F7" s="52">
        <f>(C7-B7)/B7</f>
        <v>0.10829211749195036</v>
      </c>
      <c r="H7" s="39">
        <v>34747.966000000029</v>
      </c>
      <c r="I7" s="147">
        <v>37938.99</v>
      </c>
      <c r="J7" s="247">
        <f>H7/$H$33</f>
        <v>0.13414627828220993</v>
      </c>
      <c r="K7" s="246">
        <f>I7/$I$33</f>
        <v>0.13841021559084993</v>
      </c>
      <c r="L7" s="52">
        <f>(I7-H7)/H7</f>
        <v>9.1833404004135546E-2</v>
      </c>
      <c r="N7" s="27">
        <f t="shared" ref="N7:O33" si="0">(H7/B7)*10</f>
        <v>3.3381244387299684</v>
      </c>
      <c r="O7" s="151">
        <f t="shared" si="0"/>
        <v>3.2885515573058361</v>
      </c>
      <c r="P7" s="61">
        <f>(O7-N7)/N7</f>
        <v>-1.4850519306282341E-2</v>
      </c>
    </row>
    <row r="8" spans="1:16" ht="20.100000000000001" customHeight="1" x14ac:dyDescent="0.25">
      <c r="A8" s="8" t="s">
        <v>164</v>
      </c>
      <c r="B8" s="19">
        <v>108363.68</v>
      </c>
      <c r="C8" s="140">
        <v>106673.52000000003</v>
      </c>
      <c r="D8" s="247">
        <f t="shared" ref="D8:D32" si="1">B8/$B$33</f>
        <v>0.12383010747964901</v>
      </c>
      <c r="E8" s="215">
        <f t="shared" ref="E8:E32" si="2">C8/$C$33</f>
        <v>0.11326614541183676</v>
      </c>
      <c r="F8" s="52">
        <f t="shared" ref="F8:F33" si="3">(C8-B8)/B8</f>
        <v>-1.5597107813244806E-2</v>
      </c>
      <c r="H8" s="19">
        <v>34266.496999999981</v>
      </c>
      <c r="I8" s="140">
        <v>33418.971999999987</v>
      </c>
      <c r="J8" s="247">
        <f t="shared" ref="J8:J32" si="4">H8/$H$33</f>
        <v>0.13228754288289868</v>
      </c>
      <c r="K8" s="215">
        <f t="shared" ref="K8:K32" si="5">I8/$I$33</f>
        <v>0.12192014387690805</v>
      </c>
      <c r="L8" s="52">
        <f t="shared" ref="L8:L33" si="6">(I8-H8)/H8</f>
        <v>-2.4733342308085784E-2</v>
      </c>
      <c r="N8" s="27">
        <f t="shared" si="0"/>
        <v>3.1621754632179329</v>
      </c>
      <c r="O8" s="152">
        <f t="shared" si="0"/>
        <v>3.1328273408433489</v>
      </c>
      <c r="P8" s="52">
        <f t="shared" ref="P8:P71" si="7">(O8-N8)/N8</f>
        <v>-9.2809911138575299E-3</v>
      </c>
    </row>
    <row r="9" spans="1:16" ht="20.100000000000001" customHeight="1" x14ac:dyDescent="0.25">
      <c r="A9" s="8" t="s">
        <v>166</v>
      </c>
      <c r="B9" s="19">
        <v>73178.949999999968</v>
      </c>
      <c r="C9" s="140">
        <v>78695.720000000016</v>
      </c>
      <c r="D9" s="247">
        <f t="shared" si="1"/>
        <v>8.3623565051942295E-2</v>
      </c>
      <c r="E9" s="215">
        <f t="shared" si="2"/>
        <v>8.3559264424846846E-2</v>
      </c>
      <c r="F9" s="52">
        <f t="shared" si="3"/>
        <v>7.5387389406380526E-2</v>
      </c>
      <c r="H9" s="19">
        <v>21605.248999999993</v>
      </c>
      <c r="I9" s="140">
        <v>23837.706999999984</v>
      </c>
      <c r="J9" s="247">
        <f t="shared" si="4"/>
        <v>8.3408155306426687E-2</v>
      </c>
      <c r="K9" s="215">
        <f t="shared" si="5"/>
        <v>8.6965471802531127E-2</v>
      </c>
      <c r="L9" s="52">
        <f t="shared" si="6"/>
        <v>0.10332942702951455</v>
      </c>
      <c r="N9" s="27">
        <f t="shared" si="0"/>
        <v>2.9523857612059206</v>
      </c>
      <c r="O9" s="152">
        <f t="shared" si="0"/>
        <v>3.0290982787882208</v>
      </c>
      <c r="P9" s="52">
        <f t="shared" si="7"/>
        <v>2.5983229762958391E-2</v>
      </c>
    </row>
    <row r="10" spans="1:16" ht="20.100000000000001" customHeight="1" x14ac:dyDescent="0.25">
      <c r="A10" s="8" t="s">
        <v>168</v>
      </c>
      <c r="B10" s="19">
        <v>54583.739999999983</v>
      </c>
      <c r="C10" s="140">
        <v>56210.229999999996</v>
      </c>
      <c r="D10" s="247">
        <f t="shared" si="1"/>
        <v>6.237431573790421E-2</v>
      </c>
      <c r="E10" s="215">
        <f t="shared" si="2"/>
        <v>5.9684128589857971E-2</v>
      </c>
      <c r="F10" s="52">
        <f t="shared" si="3"/>
        <v>2.9798068069355692E-2</v>
      </c>
      <c r="H10" s="19">
        <v>20233.883999999995</v>
      </c>
      <c r="I10" s="140">
        <v>21487.637999999999</v>
      </c>
      <c r="J10" s="247">
        <f t="shared" si="4"/>
        <v>7.8113931439726628E-2</v>
      </c>
      <c r="K10" s="215">
        <f t="shared" si="5"/>
        <v>7.8391876223329604E-2</v>
      </c>
      <c r="L10" s="52">
        <f t="shared" si="6"/>
        <v>6.1963091218670857E-2</v>
      </c>
      <c r="N10" s="27">
        <f t="shared" si="0"/>
        <v>3.7069434963599051</v>
      </c>
      <c r="O10" s="152">
        <f t="shared" si="0"/>
        <v>3.822727286474366</v>
      </c>
      <c r="P10" s="52">
        <f t="shared" si="7"/>
        <v>3.1234301312700549E-2</v>
      </c>
    </row>
    <row r="11" spans="1:16" ht="20.100000000000001" customHeight="1" x14ac:dyDescent="0.25">
      <c r="A11" s="8" t="s">
        <v>167</v>
      </c>
      <c r="B11" s="19">
        <v>59185.059999999983</v>
      </c>
      <c r="C11" s="140">
        <v>71602.81</v>
      </c>
      <c r="D11" s="247">
        <f t="shared" si="1"/>
        <v>6.7632368529653791E-2</v>
      </c>
      <c r="E11" s="215">
        <f t="shared" si="2"/>
        <v>7.6027999163767318E-2</v>
      </c>
      <c r="F11" s="52">
        <f t="shared" si="3"/>
        <v>0.20981223977807945</v>
      </c>
      <c r="H11" s="19">
        <v>15125.285999999996</v>
      </c>
      <c r="I11" s="140">
        <v>17491.527999999998</v>
      </c>
      <c r="J11" s="247">
        <f t="shared" si="4"/>
        <v>5.8391930763775114E-2</v>
      </c>
      <c r="K11" s="215">
        <f t="shared" si="5"/>
        <v>6.3813142139350257E-2</v>
      </c>
      <c r="L11" s="52">
        <f t="shared" si="6"/>
        <v>0.1564427938751044</v>
      </c>
      <c r="N11" s="27">
        <f t="shared" si="0"/>
        <v>2.5555919010642212</v>
      </c>
      <c r="O11" s="152">
        <f t="shared" si="0"/>
        <v>2.4428549661668306</v>
      </c>
      <c r="P11" s="52">
        <f t="shared" si="7"/>
        <v>-4.4113825392248153E-2</v>
      </c>
    </row>
    <row r="12" spans="1:16" ht="20.100000000000001" customHeight="1" x14ac:dyDescent="0.25">
      <c r="A12" s="8" t="s">
        <v>172</v>
      </c>
      <c r="B12" s="19">
        <v>70083.760000000009</v>
      </c>
      <c r="C12" s="140">
        <v>71787.45</v>
      </c>
      <c r="D12" s="247">
        <f t="shared" si="1"/>
        <v>8.0086607739585147E-2</v>
      </c>
      <c r="E12" s="215">
        <f t="shared" si="2"/>
        <v>7.6224050265191939E-2</v>
      </c>
      <c r="F12" s="52">
        <f t="shared" si="3"/>
        <v>2.4309340708888728E-2</v>
      </c>
      <c r="H12" s="19">
        <v>16841.789000000001</v>
      </c>
      <c r="I12" s="140">
        <v>17169.804</v>
      </c>
      <c r="J12" s="247">
        <f t="shared" si="4"/>
        <v>6.5018577316561785E-2</v>
      </c>
      <c r="K12" s="215">
        <f t="shared" si="5"/>
        <v>6.26394185320336E-2</v>
      </c>
      <c r="L12" s="52">
        <f t="shared" si="6"/>
        <v>1.9476256352576285E-2</v>
      </c>
      <c r="N12" s="27">
        <f t="shared" si="0"/>
        <v>2.4030943830639222</v>
      </c>
      <c r="O12" s="152">
        <f t="shared" si="0"/>
        <v>2.3917556620272764</v>
      </c>
      <c r="P12" s="52">
        <f t="shared" si="7"/>
        <v>-4.7183835626917964E-3</v>
      </c>
    </row>
    <row r="13" spans="1:16" ht="20.100000000000001" customHeight="1" x14ac:dyDescent="0.25">
      <c r="A13" s="8" t="s">
        <v>173</v>
      </c>
      <c r="B13" s="19">
        <v>29646.040000000005</v>
      </c>
      <c r="C13" s="140">
        <v>77838.299999999988</v>
      </c>
      <c r="D13" s="247">
        <f t="shared" si="1"/>
        <v>3.3877331588831001E-2</v>
      </c>
      <c r="E13" s="215">
        <f t="shared" si="2"/>
        <v>8.2648854246210018E-2</v>
      </c>
      <c r="F13" s="52">
        <f t="shared" si="3"/>
        <v>1.6255884428409317</v>
      </c>
      <c r="H13" s="19">
        <v>6105.3109999999997</v>
      </c>
      <c r="I13" s="140">
        <v>16029.245000000003</v>
      </c>
      <c r="J13" s="247">
        <f t="shared" si="4"/>
        <v>2.3569861568456602E-2</v>
      </c>
      <c r="K13" s="215">
        <f t="shared" si="5"/>
        <v>5.8478395344961839E-2</v>
      </c>
      <c r="L13" s="52">
        <f t="shared" si="6"/>
        <v>1.6254592108411845</v>
      </c>
      <c r="N13" s="27">
        <f t="shared" si="0"/>
        <v>2.0594018627782997</v>
      </c>
      <c r="O13" s="152">
        <f t="shared" si="0"/>
        <v>2.059300498597735</v>
      </c>
      <c r="P13" s="52">
        <f t="shared" si="7"/>
        <v>-4.9220204369425029E-5</v>
      </c>
    </row>
    <row r="14" spans="1:16" ht="20.100000000000001" customHeight="1" x14ac:dyDescent="0.25">
      <c r="A14" s="8" t="s">
        <v>174</v>
      </c>
      <c r="B14" s="19">
        <v>30871</v>
      </c>
      <c r="C14" s="140">
        <v>26753.31</v>
      </c>
      <c r="D14" s="247">
        <f t="shared" si="1"/>
        <v>3.527712650589427E-2</v>
      </c>
      <c r="E14" s="215">
        <f t="shared" si="2"/>
        <v>2.8406715187686182E-2</v>
      </c>
      <c r="F14" s="52">
        <f t="shared" si="3"/>
        <v>-0.13338375821968834</v>
      </c>
      <c r="H14" s="19">
        <v>12865.618</v>
      </c>
      <c r="I14" s="140">
        <v>11166.039999999999</v>
      </c>
      <c r="J14" s="247">
        <f t="shared" si="4"/>
        <v>4.9668368286667708E-2</v>
      </c>
      <c r="K14" s="215">
        <f t="shared" si="5"/>
        <v>4.0736298032605874E-2</v>
      </c>
      <c r="L14" s="52">
        <f t="shared" si="6"/>
        <v>-0.13210232108554765</v>
      </c>
      <c r="N14" s="27">
        <f t="shared" si="0"/>
        <v>4.1675417058080395</v>
      </c>
      <c r="O14" s="152">
        <f t="shared" si="0"/>
        <v>4.1737041136218274</v>
      </c>
      <c r="P14" s="52">
        <f t="shared" si="7"/>
        <v>1.4786673412769194E-3</v>
      </c>
    </row>
    <row r="15" spans="1:16" ht="20.100000000000001" customHeight="1" x14ac:dyDescent="0.25">
      <c r="A15" s="8" t="s">
        <v>176</v>
      </c>
      <c r="B15" s="19">
        <v>45585.170000000006</v>
      </c>
      <c r="C15" s="140">
        <v>42189.740000000034</v>
      </c>
      <c r="D15" s="247">
        <f t="shared" si="1"/>
        <v>5.2091406461815183E-2</v>
      </c>
      <c r="E15" s="215">
        <f t="shared" si="2"/>
        <v>4.4797145774580119E-2</v>
      </c>
      <c r="F15" s="52">
        <f t="shared" si="3"/>
        <v>-7.448540830274343E-2</v>
      </c>
      <c r="H15" s="19">
        <v>11567.488000000001</v>
      </c>
      <c r="I15" s="140">
        <v>10706.446999999996</v>
      </c>
      <c r="J15" s="247">
        <f t="shared" si="4"/>
        <v>4.4656871837451519E-2</v>
      </c>
      <c r="K15" s="215">
        <f t="shared" si="5"/>
        <v>3.9059596406810199E-2</v>
      </c>
      <c r="L15" s="52">
        <f t="shared" si="6"/>
        <v>-7.4436299393611183E-2</v>
      </c>
      <c r="N15" s="27">
        <f t="shared" si="0"/>
        <v>2.5375550864458769</v>
      </c>
      <c r="O15" s="152">
        <f t="shared" si="0"/>
        <v>2.5376897321481451</v>
      </c>
      <c r="P15" s="52">
        <f t="shared" si="7"/>
        <v>5.3061193818953846E-5</v>
      </c>
    </row>
    <row r="16" spans="1:16" ht="20.100000000000001" customHeight="1" x14ac:dyDescent="0.25">
      <c r="A16" s="8" t="s">
        <v>163</v>
      </c>
      <c r="B16" s="19">
        <v>41923.130000000005</v>
      </c>
      <c r="C16" s="140">
        <v>36104.479999999996</v>
      </c>
      <c r="D16" s="247">
        <f t="shared" si="1"/>
        <v>4.7906694325841451E-2</v>
      </c>
      <c r="E16" s="215">
        <f t="shared" si="2"/>
        <v>3.8335805190442294E-2</v>
      </c>
      <c r="F16" s="52">
        <f t="shared" si="3"/>
        <v>-0.1387933105185612</v>
      </c>
      <c r="H16" s="19">
        <v>9594.7289999999994</v>
      </c>
      <c r="I16" s="140">
        <v>9034.5290000000041</v>
      </c>
      <c r="J16" s="247">
        <f t="shared" si="4"/>
        <v>3.7040936050080991E-2</v>
      </c>
      <c r="K16" s="215">
        <f t="shared" si="5"/>
        <v>3.2960052617420403E-2</v>
      </c>
      <c r="L16" s="52">
        <f t="shared" si="6"/>
        <v>-5.8386224352974983E-2</v>
      </c>
      <c r="N16" s="27">
        <f t="shared" si="0"/>
        <v>2.2886480565740195</v>
      </c>
      <c r="O16" s="152">
        <f t="shared" si="0"/>
        <v>2.5023290738434687</v>
      </c>
      <c r="P16" s="52">
        <f t="shared" si="7"/>
        <v>9.336560798662856E-2</v>
      </c>
    </row>
    <row r="17" spans="1:16" ht="20.100000000000001" customHeight="1" x14ac:dyDescent="0.25">
      <c r="A17" s="8" t="s">
        <v>169</v>
      </c>
      <c r="B17" s="19">
        <v>27654.920000000002</v>
      </c>
      <c r="C17" s="140">
        <v>30735.739999999994</v>
      </c>
      <c r="D17" s="247">
        <f t="shared" si="1"/>
        <v>3.1602024921459804E-2</v>
      </c>
      <c r="E17" s="215">
        <f t="shared" si="2"/>
        <v>3.2635266898293089E-2</v>
      </c>
      <c r="F17" s="52">
        <f t="shared" si="3"/>
        <v>0.11140223873365</v>
      </c>
      <c r="H17" s="19">
        <v>7407.440999999998</v>
      </c>
      <c r="I17" s="140">
        <v>7766.4450000000006</v>
      </c>
      <c r="J17" s="247">
        <f t="shared" si="4"/>
        <v>2.8596800219761073E-2</v>
      </c>
      <c r="K17" s="215">
        <f t="shared" si="5"/>
        <v>2.8333788717740737E-2</v>
      </c>
      <c r="L17" s="52">
        <f t="shared" si="6"/>
        <v>4.8465320209773219E-2</v>
      </c>
      <c r="N17" s="27">
        <f t="shared" si="0"/>
        <v>2.6785255571160564</v>
      </c>
      <c r="O17" s="152">
        <f t="shared" si="0"/>
        <v>2.5268449694069517</v>
      </c>
      <c r="P17" s="52">
        <f t="shared" si="7"/>
        <v>-5.6628389192006752E-2</v>
      </c>
    </row>
    <row r="18" spans="1:16" ht="20.100000000000001" customHeight="1" x14ac:dyDescent="0.25">
      <c r="A18" s="8" t="s">
        <v>178</v>
      </c>
      <c r="B18" s="19">
        <v>25859.219999999994</v>
      </c>
      <c r="C18" s="140">
        <v>31512.760000000002</v>
      </c>
      <c r="D18" s="247">
        <f t="shared" si="1"/>
        <v>2.9550029972587575E-2</v>
      </c>
      <c r="E18" s="215">
        <f t="shared" si="2"/>
        <v>3.3460308204775767E-2</v>
      </c>
      <c r="F18" s="52">
        <f t="shared" si="3"/>
        <v>0.21862763068646346</v>
      </c>
      <c r="H18" s="19">
        <v>5826.8639999999996</v>
      </c>
      <c r="I18" s="140">
        <v>6844.9219999999987</v>
      </c>
      <c r="J18" s="247">
        <f t="shared" si="4"/>
        <v>2.2494902857237462E-2</v>
      </c>
      <c r="K18" s="215">
        <f t="shared" si="5"/>
        <v>2.4971859549306703E-2</v>
      </c>
      <c r="L18" s="52">
        <f t="shared" si="6"/>
        <v>0.17471799582073635</v>
      </c>
      <c r="N18" s="27">
        <f t="shared" si="0"/>
        <v>2.2533023037817852</v>
      </c>
      <c r="O18" s="152">
        <f t="shared" si="0"/>
        <v>2.1721112336716928</v>
      </c>
      <c r="P18" s="52">
        <f t="shared" si="7"/>
        <v>-3.6032036169237919E-2</v>
      </c>
    </row>
    <row r="19" spans="1:16" ht="20.100000000000001" customHeight="1" x14ac:dyDescent="0.25">
      <c r="A19" s="8" t="s">
        <v>180</v>
      </c>
      <c r="B19" s="19">
        <v>18823.249999999996</v>
      </c>
      <c r="C19" s="140">
        <v>19879.439999999984</v>
      </c>
      <c r="D19" s="247">
        <f t="shared" si="1"/>
        <v>2.1509836788638988E-2</v>
      </c>
      <c r="E19" s="215">
        <f t="shared" si="2"/>
        <v>2.1108027013132045E-2</v>
      </c>
      <c r="F19" s="52">
        <f t="shared" si="3"/>
        <v>5.6110926646566771E-2</v>
      </c>
      <c r="H19" s="19">
        <v>5303.2360000000017</v>
      </c>
      <c r="I19" s="140">
        <v>6038.576</v>
      </c>
      <c r="J19" s="247">
        <f t="shared" si="4"/>
        <v>2.0473410508466409E-2</v>
      </c>
      <c r="K19" s="215">
        <f t="shared" si="5"/>
        <v>2.2030122731831612E-2</v>
      </c>
      <c r="L19" s="52">
        <f t="shared" si="6"/>
        <v>0.13865873591143182</v>
      </c>
      <c r="N19" s="27">
        <f t="shared" si="0"/>
        <v>2.8173859455726307</v>
      </c>
      <c r="O19" s="152">
        <f t="shared" si="0"/>
        <v>3.0375986446298309</v>
      </c>
      <c r="P19" s="52">
        <f t="shared" si="7"/>
        <v>7.8162063455754979E-2</v>
      </c>
    </row>
    <row r="20" spans="1:16" ht="20.100000000000001" customHeight="1" x14ac:dyDescent="0.25">
      <c r="A20" s="8" t="s">
        <v>171</v>
      </c>
      <c r="B20" s="19">
        <v>16137</v>
      </c>
      <c r="C20" s="140">
        <v>14911.290000000003</v>
      </c>
      <c r="D20" s="247">
        <f t="shared" si="1"/>
        <v>1.8440186272735443E-2</v>
      </c>
      <c r="E20" s="215">
        <f t="shared" si="2"/>
        <v>1.5832835941085165E-2</v>
      </c>
      <c r="F20" s="52">
        <f t="shared" si="3"/>
        <v>-7.5956497490239652E-2</v>
      </c>
      <c r="H20" s="19">
        <v>5619.9719999999998</v>
      </c>
      <c r="I20" s="140">
        <v>5107.2840000000006</v>
      </c>
      <c r="J20" s="247">
        <f t="shared" si="4"/>
        <v>2.1696185838625121E-2</v>
      </c>
      <c r="K20" s="215">
        <f t="shared" si="5"/>
        <v>1.8632553990596441E-2</v>
      </c>
      <c r="L20" s="52">
        <f t="shared" si="6"/>
        <v>-9.1226077282947182E-2</v>
      </c>
      <c r="N20" s="27">
        <f t="shared" si="0"/>
        <v>3.482662204870794</v>
      </c>
      <c r="O20" s="152">
        <f t="shared" si="0"/>
        <v>3.4251121130364974</v>
      </c>
      <c r="P20" s="52">
        <f t="shared" si="7"/>
        <v>-1.652474126081134E-2</v>
      </c>
    </row>
    <row r="21" spans="1:16" ht="20.100000000000001" customHeight="1" x14ac:dyDescent="0.25">
      <c r="A21" s="8" t="s">
        <v>175</v>
      </c>
      <c r="B21" s="19">
        <v>26316.549999999992</v>
      </c>
      <c r="C21" s="140">
        <v>17958.91</v>
      </c>
      <c r="D21" s="247">
        <f t="shared" si="1"/>
        <v>3.0072633330591545E-2</v>
      </c>
      <c r="E21" s="215">
        <f t="shared" si="2"/>
        <v>1.9068804624597448E-2</v>
      </c>
      <c r="F21" s="52">
        <f t="shared" si="3"/>
        <v>-0.31758114190499875</v>
      </c>
      <c r="H21" s="19">
        <v>5652.6390000000001</v>
      </c>
      <c r="I21" s="140">
        <v>4466.7719999999972</v>
      </c>
      <c r="J21" s="247">
        <f t="shared" si="4"/>
        <v>2.1822298442529621E-2</v>
      </c>
      <c r="K21" s="215">
        <f t="shared" si="5"/>
        <v>1.6295817983430019E-2</v>
      </c>
      <c r="L21" s="52">
        <f t="shared" si="6"/>
        <v>-0.20978997597405441</v>
      </c>
      <c r="N21" s="27">
        <f t="shared" si="0"/>
        <v>2.1479407445124843</v>
      </c>
      <c r="O21" s="152">
        <f t="shared" si="0"/>
        <v>2.4872177654434466</v>
      </c>
      <c r="P21" s="52">
        <f t="shared" si="7"/>
        <v>0.15795455335429548</v>
      </c>
    </row>
    <row r="22" spans="1:16" ht="20.100000000000001" customHeight="1" x14ac:dyDescent="0.25">
      <c r="A22" s="8" t="s">
        <v>170</v>
      </c>
      <c r="B22" s="19">
        <v>14258.760000000002</v>
      </c>
      <c r="C22" s="140">
        <v>13957.640000000001</v>
      </c>
      <c r="D22" s="247">
        <f t="shared" si="1"/>
        <v>1.6293870633837099E-2</v>
      </c>
      <c r="E22" s="215">
        <f t="shared" si="2"/>
        <v>1.4820248566336508E-2</v>
      </c>
      <c r="F22" s="52">
        <f t="shared" si="3"/>
        <v>-2.1118245906376204E-2</v>
      </c>
      <c r="H22" s="19">
        <v>4584.8040000000019</v>
      </c>
      <c r="I22" s="140">
        <v>4193.2609999999995</v>
      </c>
      <c r="J22" s="247">
        <f t="shared" si="4"/>
        <v>1.7699867475793805E-2</v>
      </c>
      <c r="K22" s="215">
        <f t="shared" si="5"/>
        <v>1.5297986557857838E-2</v>
      </c>
      <c r="L22" s="52">
        <f t="shared" si="6"/>
        <v>-8.5400161053777263E-2</v>
      </c>
      <c r="N22" s="27">
        <f t="shared" si="0"/>
        <v>3.2154296727064633</v>
      </c>
      <c r="O22" s="152">
        <f t="shared" si="0"/>
        <v>3.004276510928781</v>
      </c>
      <c r="P22" s="52">
        <f t="shared" si="7"/>
        <v>-6.5668723396444958E-2</v>
      </c>
    </row>
    <row r="23" spans="1:16" ht="20.100000000000001" customHeight="1" x14ac:dyDescent="0.25">
      <c r="A23" s="8" t="s">
        <v>181</v>
      </c>
      <c r="B23" s="19">
        <v>9561.2000000000007</v>
      </c>
      <c r="C23" s="140">
        <v>10582.710000000003</v>
      </c>
      <c r="D23" s="247">
        <f t="shared" si="1"/>
        <v>1.0925841791589399E-2</v>
      </c>
      <c r="E23" s="215">
        <f t="shared" si="2"/>
        <v>1.1236741505401705E-2</v>
      </c>
      <c r="F23" s="52">
        <f t="shared" si="3"/>
        <v>0.1068390996945992</v>
      </c>
      <c r="H23" s="19">
        <v>3522.9510000000009</v>
      </c>
      <c r="I23" s="140">
        <v>3674.9719999999998</v>
      </c>
      <c r="J23" s="247">
        <f t="shared" si="4"/>
        <v>1.3600530322281007E-2</v>
      </c>
      <c r="K23" s="215">
        <f t="shared" si="5"/>
        <v>1.3407148340278351E-2</v>
      </c>
      <c r="L23" s="52">
        <f t="shared" si="6"/>
        <v>4.3151607842402233E-2</v>
      </c>
      <c r="N23" s="27">
        <f t="shared" si="0"/>
        <v>3.6846326820901147</v>
      </c>
      <c r="O23" s="152">
        <f t="shared" si="0"/>
        <v>3.4726190172460543</v>
      </c>
      <c r="P23" s="52">
        <f t="shared" si="7"/>
        <v>-5.7539972946175827E-2</v>
      </c>
    </row>
    <row r="24" spans="1:16" ht="20.100000000000001" customHeight="1" x14ac:dyDescent="0.25">
      <c r="A24" s="8" t="s">
        <v>185</v>
      </c>
      <c r="B24" s="19">
        <v>7722.9100000000008</v>
      </c>
      <c r="C24" s="140">
        <v>6971.4300000000012</v>
      </c>
      <c r="D24" s="247">
        <f t="shared" si="1"/>
        <v>8.8251780980090032E-3</v>
      </c>
      <c r="E24" s="215">
        <f t="shared" si="2"/>
        <v>7.4022775671829426E-3</v>
      </c>
      <c r="F24" s="52">
        <f t="shared" si="3"/>
        <v>-9.7305290363347424E-2</v>
      </c>
      <c r="H24" s="19">
        <v>3247.65</v>
      </c>
      <c r="I24" s="140">
        <v>2898.1840000000007</v>
      </c>
      <c r="J24" s="247">
        <f t="shared" si="4"/>
        <v>1.2537716903004301E-2</v>
      </c>
      <c r="K24" s="215">
        <f t="shared" si="5"/>
        <v>1.0573245947294642E-2</v>
      </c>
      <c r="L24" s="52">
        <f t="shared" si="6"/>
        <v>-0.10760580727603018</v>
      </c>
      <c r="N24" s="27">
        <f t="shared" si="0"/>
        <v>4.2052153916075676</v>
      </c>
      <c r="O24" s="152">
        <f t="shared" si="0"/>
        <v>4.1572302956495299</v>
      </c>
      <c r="P24" s="52">
        <f t="shared" si="7"/>
        <v>-1.1410853307015497E-2</v>
      </c>
    </row>
    <row r="25" spans="1:16" ht="20.100000000000001" customHeight="1" x14ac:dyDescent="0.25">
      <c r="A25" s="8" t="s">
        <v>186</v>
      </c>
      <c r="B25" s="19">
        <v>8581.2600000000039</v>
      </c>
      <c r="C25" s="140">
        <v>9428.18</v>
      </c>
      <c r="D25" s="247">
        <f t="shared" si="1"/>
        <v>9.8060378542959552E-3</v>
      </c>
      <c r="E25" s="215">
        <f t="shared" si="2"/>
        <v>1.0010859366494804E-2</v>
      </c>
      <c r="F25" s="52">
        <f t="shared" si="3"/>
        <v>9.8694131164886748E-2</v>
      </c>
      <c r="H25" s="19">
        <v>2528.0720000000001</v>
      </c>
      <c r="I25" s="140">
        <v>2871.2870000000007</v>
      </c>
      <c r="J25" s="247">
        <f t="shared" si="4"/>
        <v>9.7597496794334018E-3</v>
      </c>
      <c r="K25" s="215">
        <f t="shared" si="5"/>
        <v>1.0475119466627995E-2</v>
      </c>
      <c r="L25" s="52">
        <f t="shared" si="6"/>
        <v>0.13576156058846447</v>
      </c>
      <c r="N25" s="27">
        <f t="shared" si="0"/>
        <v>2.946038227486405</v>
      </c>
      <c r="O25" s="152">
        <f t="shared" si="0"/>
        <v>3.0454308254615423</v>
      </c>
      <c r="P25" s="52">
        <f t="shared" si="7"/>
        <v>3.3737714958281546E-2</v>
      </c>
    </row>
    <row r="26" spans="1:16" ht="20.100000000000001" customHeight="1" x14ac:dyDescent="0.25">
      <c r="A26" s="8" t="s">
        <v>179</v>
      </c>
      <c r="B26" s="19">
        <v>1301.79</v>
      </c>
      <c r="C26" s="140">
        <v>1341.76</v>
      </c>
      <c r="D26" s="247">
        <f t="shared" si="1"/>
        <v>1.4875906356809983E-3</v>
      </c>
      <c r="E26" s="215">
        <f t="shared" si="2"/>
        <v>1.4246833072330044E-3</v>
      </c>
      <c r="F26" s="52">
        <f t="shared" si="3"/>
        <v>3.0703876969403691E-2</v>
      </c>
      <c r="H26" s="19">
        <v>2533.2349999999992</v>
      </c>
      <c r="I26" s="140">
        <v>2739.6690000000003</v>
      </c>
      <c r="J26" s="247">
        <f t="shared" si="4"/>
        <v>9.7796817017788522E-3</v>
      </c>
      <c r="K26" s="215">
        <f t="shared" si="5"/>
        <v>9.9949465427932663E-3</v>
      </c>
      <c r="L26" s="52">
        <f t="shared" si="6"/>
        <v>8.1490268372259644E-2</v>
      </c>
      <c r="N26" s="27">
        <f t="shared" si="0"/>
        <v>19.459628665145679</v>
      </c>
      <c r="O26" s="152">
        <f t="shared" si="0"/>
        <v>20.418472752206061</v>
      </c>
      <c r="P26" s="52">
        <f t="shared" si="7"/>
        <v>4.9273503804200314E-2</v>
      </c>
    </row>
    <row r="27" spans="1:16" ht="20.100000000000001" customHeight="1" x14ac:dyDescent="0.25">
      <c r="A27" s="8" t="s">
        <v>187</v>
      </c>
      <c r="B27" s="19">
        <v>3228.8700000000008</v>
      </c>
      <c r="C27" s="140">
        <v>4111.7000000000007</v>
      </c>
      <c r="D27" s="247">
        <f t="shared" si="1"/>
        <v>3.6897170632984632E-3</v>
      </c>
      <c r="E27" s="215">
        <f t="shared" si="2"/>
        <v>4.3658108412457852E-3</v>
      </c>
      <c r="F27" s="52">
        <f t="shared" si="3"/>
        <v>0.27341763527178231</v>
      </c>
      <c r="H27" s="19">
        <v>1702.7620000000004</v>
      </c>
      <c r="I27" s="140">
        <v>2549.6010000000001</v>
      </c>
      <c r="J27" s="247">
        <f t="shared" si="4"/>
        <v>6.5735987280628799E-3</v>
      </c>
      <c r="K27" s="215">
        <f t="shared" si="5"/>
        <v>9.3015344921055249E-3</v>
      </c>
      <c r="L27" s="52">
        <f t="shared" si="6"/>
        <v>0.49733256908481605</v>
      </c>
      <c r="N27" s="27">
        <f t="shared" si="0"/>
        <v>5.2735539058556089</v>
      </c>
      <c r="O27" s="152">
        <f t="shared" si="0"/>
        <v>6.200843933166329</v>
      </c>
      <c r="P27" s="52">
        <f t="shared" si="7"/>
        <v>0.17583778299508473</v>
      </c>
    </row>
    <row r="28" spans="1:16" ht="20.100000000000001" customHeight="1" x14ac:dyDescent="0.25">
      <c r="A28" s="8" t="s">
        <v>183</v>
      </c>
      <c r="B28" s="19">
        <v>7779.14</v>
      </c>
      <c r="C28" s="140">
        <v>7509.1500000000005</v>
      </c>
      <c r="D28" s="247">
        <f t="shared" si="1"/>
        <v>8.8894336395666605E-3</v>
      </c>
      <c r="E28" s="215">
        <f t="shared" si="2"/>
        <v>7.9732296807988878E-3</v>
      </c>
      <c r="F28" s="52">
        <f t="shared" si="3"/>
        <v>-3.4706921330635493E-2</v>
      </c>
      <c r="H28" s="19">
        <v>3052.9169999999986</v>
      </c>
      <c r="I28" s="140">
        <v>2445.6859999999997</v>
      </c>
      <c r="J28" s="247">
        <f t="shared" si="4"/>
        <v>1.1785940318189816E-2</v>
      </c>
      <c r="K28" s="215">
        <f t="shared" si="5"/>
        <v>8.9224285234668441E-3</v>
      </c>
      <c r="L28" s="52">
        <f t="shared" si="6"/>
        <v>-0.19890190267209987</v>
      </c>
      <c r="N28" s="27">
        <f t="shared" si="0"/>
        <v>3.9244916533190022</v>
      </c>
      <c r="O28" s="152">
        <f t="shared" si="0"/>
        <v>3.2569411984046126</v>
      </c>
      <c r="P28" s="52">
        <f t="shared" si="7"/>
        <v>-0.17009857935354047</v>
      </c>
    </row>
    <row r="29" spans="1:16" ht="20.100000000000001" customHeight="1" x14ac:dyDescent="0.25">
      <c r="A29" s="8" t="s">
        <v>199</v>
      </c>
      <c r="B29" s="19">
        <v>6782.4999999999982</v>
      </c>
      <c r="C29" s="140">
        <v>10085.799999999996</v>
      </c>
      <c r="D29" s="247">
        <f t="shared" si="1"/>
        <v>7.7505461606759687E-3</v>
      </c>
      <c r="E29" s="215">
        <f t="shared" si="2"/>
        <v>1.0709121527017224E-2</v>
      </c>
      <c r="F29" s="52">
        <f>(C29-B29)/B29</f>
        <v>0.48703280501290058</v>
      </c>
      <c r="H29" s="19">
        <v>1531.3140000000005</v>
      </c>
      <c r="I29" s="140">
        <v>2308.2750000000005</v>
      </c>
      <c r="J29" s="247">
        <f t="shared" si="4"/>
        <v>5.9117150621548296E-3</v>
      </c>
      <c r="K29" s="215">
        <f t="shared" si="5"/>
        <v>8.4211213949809734E-3</v>
      </c>
      <c r="L29" s="52">
        <f>(I29-H29)/H29</f>
        <v>0.50738189554852875</v>
      </c>
      <c r="N29" s="27">
        <f t="shared" si="0"/>
        <v>2.2577427202359028</v>
      </c>
      <c r="O29" s="152">
        <f t="shared" si="0"/>
        <v>2.2886384818259349</v>
      </c>
      <c r="P29" s="52">
        <f>(O29-N29)/N29</f>
        <v>1.3684358856798291E-2</v>
      </c>
    </row>
    <row r="30" spans="1:16" ht="20.100000000000001" customHeight="1" x14ac:dyDescent="0.25">
      <c r="A30" s="8" t="s">
        <v>198</v>
      </c>
      <c r="B30" s="19">
        <v>6378.6299999999992</v>
      </c>
      <c r="C30" s="140">
        <v>10583.390000000001</v>
      </c>
      <c r="D30" s="247">
        <f t="shared" si="1"/>
        <v>7.2890329903240042E-3</v>
      </c>
      <c r="E30" s="215">
        <f t="shared" si="2"/>
        <v>1.123746353068858E-2</v>
      </c>
      <c r="F30" s="52">
        <f t="shared" si="3"/>
        <v>0.65919484277971951</v>
      </c>
      <c r="H30" s="19">
        <v>1399.1100000000001</v>
      </c>
      <c r="I30" s="140">
        <v>2184.6310000000003</v>
      </c>
      <c r="J30" s="247">
        <f t="shared" si="4"/>
        <v>5.401334840934937E-3</v>
      </c>
      <c r="K30" s="215">
        <f t="shared" si="5"/>
        <v>7.9700394685376218E-3</v>
      </c>
      <c r="L30" s="52">
        <f t="shared" si="6"/>
        <v>0.56144334612718094</v>
      </c>
      <c r="N30" s="27">
        <f t="shared" si="0"/>
        <v>2.1934333861659954</v>
      </c>
      <c r="O30" s="152">
        <f t="shared" si="0"/>
        <v>2.0642072152684539</v>
      </c>
      <c r="P30" s="52">
        <f t="shared" si="7"/>
        <v>-5.8915019581890278E-2</v>
      </c>
    </row>
    <row r="31" spans="1:16" ht="20.100000000000001" customHeight="1" x14ac:dyDescent="0.25">
      <c r="A31" s="8" t="s">
        <v>177</v>
      </c>
      <c r="B31" s="19">
        <v>9225.659999999998</v>
      </c>
      <c r="C31" s="140">
        <v>5786.5900000000011</v>
      </c>
      <c r="D31" s="247">
        <f t="shared" si="1"/>
        <v>1.0542411160000275E-2</v>
      </c>
      <c r="E31" s="215">
        <f t="shared" si="2"/>
        <v>6.1442122129154488E-3</v>
      </c>
      <c r="F31" s="52">
        <f t="shared" si="3"/>
        <v>-0.37277224610488546</v>
      </c>
      <c r="H31" s="19">
        <v>2819.5059999999994</v>
      </c>
      <c r="I31" s="140">
        <v>1770.8899999999999</v>
      </c>
      <c r="J31" s="247">
        <f t="shared" si="4"/>
        <v>1.0884845360282676E-2</v>
      </c>
      <c r="K31" s="215">
        <f t="shared" si="5"/>
        <v>6.460616550089505E-3</v>
      </c>
      <c r="L31" s="52">
        <f t="shared" si="6"/>
        <v>-0.37191479642178443</v>
      </c>
      <c r="N31" s="27">
        <f t="shared" si="0"/>
        <v>3.0561564159095393</v>
      </c>
      <c r="O31" s="152">
        <f t="shared" si="0"/>
        <v>3.0603343247059138</v>
      </c>
      <c r="P31" s="52">
        <f t="shared" si="7"/>
        <v>1.3670467828889221E-3</v>
      </c>
    </row>
    <row r="32" spans="1:16" ht="20.100000000000001" customHeight="1" thickBot="1" x14ac:dyDescent="0.3">
      <c r="A32" s="8" t="s">
        <v>17</v>
      </c>
      <c r="B32" s="19">
        <f>B33-SUM(B7:B31)</f>
        <v>67973.149999999674</v>
      </c>
      <c r="C32" s="140">
        <f>C33-SUM(C7:C31)</f>
        <v>63216.349999999627</v>
      </c>
      <c r="D32" s="247">
        <f t="shared" si="1"/>
        <v>7.7674756617994736E-2</v>
      </c>
      <c r="E32" s="215">
        <f t="shared" si="2"/>
        <v>6.7123240064690115E-2</v>
      </c>
      <c r="F32" s="52">
        <f t="shared" si="3"/>
        <v>-6.998057321162944E-2</v>
      </c>
      <c r="H32" s="19">
        <f>H33-SUM(H7:H31)</f>
        <v>19344.123999999923</v>
      </c>
      <c r="I32" s="140">
        <f>I33-SUM(I7:I31)</f>
        <v>17964.062999999733</v>
      </c>
      <c r="J32" s="247">
        <f t="shared" si="4"/>
        <v>7.4678968007208343E-2</v>
      </c>
      <c r="K32" s="215">
        <f t="shared" si="5"/>
        <v>6.5537059176260973E-2</v>
      </c>
      <c r="L32" s="52">
        <f t="shared" si="6"/>
        <v>-7.1342646480150568E-2</v>
      </c>
      <c r="N32" s="27">
        <f t="shared" si="0"/>
        <v>2.8458478090245953</v>
      </c>
      <c r="O32" s="152">
        <f t="shared" si="0"/>
        <v>2.841679881865979</v>
      </c>
      <c r="P32" s="52">
        <f t="shared" si="7"/>
        <v>-1.4645643190754115E-3</v>
      </c>
    </row>
    <row r="33" spans="1:16" ht="26.25" customHeight="1" thickBot="1" x14ac:dyDescent="0.3">
      <c r="A33" s="12" t="s">
        <v>18</v>
      </c>
      <c r="B33" s="17">
        <v>875099.61999999988</v>
      </c>
      <c r="C33" s="145">
        <v>941795.26999999979</v>
      </c>
      <c r="D33" s="243">
        <f>SUM(D7:D32)</f>
        <v>0.99999999999999978</v>
      </c>
      <c r="E33" s="244">
        <f>SUM(E7:E32)</f>
        <v>1.0000000000000002</v>
      </c>
      <c r="F33" s="57">
        <f t="shared" si="3"/>
        <v>7.6214922822158138E-2</v>
      </c>
      <c r="G33" s="1"/>
      <c r="H33" s="17">
        <v>259030.41399999987</v>
      </c>
      <c r="I33" s="145">
        <v>274105.41799999971</v>
      </c>
      <c r="J33" s="243">
        <f>SUM(J7:J32)</f>
        <v>1</v>
      </c>
      <c r="K33" s="244">
        <f>SUM(K7:K32)</f>
        <v>1.0000000000000002</v>
      </c>
      <c r="L33" s="57">
        <f t="shared" si="6"/>
        <v>5.8197814562423733E-2</v>
      </c>
      <c r="N33" s="29">
        <f t="shared" si="0"/>
        <v>2.9600105871374955</v>
      </c>
      <c r="O33" s="146">
        <f t="shared" si="0"/>
        <v>2.9104565156713917</v>
      </c>
      <c r="P33" s="57">
        <f t="shared" si="7"/>
        <v>-1.6741180481393312E-2</v>
      </c>
    </row>
    <row r="35" spans="1:16" ht="15.75" thickBot="1" x14ac:dyDescent="0.3"/>
    <row r="36" spans="1:16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60"/>
      <c r="L36" s="130" t="s">
        <v>0</v>
      </c>
      <c r="N36" s="354" t="s">
        <v>22</v>
      </c>
      <c r="O36" s="355"/>
      <c r="P36" s="130" t="s">
        <v>0</v>
      </c>
    </row>
    <row r="37" spans="1:16" x14ac:dyDescent="0.25">
      <c r="A37" s="369"/>
      <c r="B37" s="363" t="str">
        <f>B5</f>
        <v>jan-jul</v>
      </c>
      <c r="C37" s="357"/>
      <c r="D37" s="363" t="str">
        <f>B5</f>
        <v>jan-jul</v>
      </c>
      <c r="E37" s="357"/>
      <c r="F37" s="131" t="str">
        <f>F5</f>
        <v>2024/2023</v>
      </c>
      <c r="H37" s="352" t="str">
        <f>B5</f>
        <v>jan-jul</v>
      </c>
      <c r="I37" s="357"/>
      <c r="J37" s="363" t="str">
        <f>B5</f>
        <v>jan-jul</v>
      </c>
      <c r="K37" s="353"/>
      <c r="L37" s="131" t="str">
        <f>F37</f>
        <v>2024/2023</v>
      </c>
      <c r="N37" s="352" t="str">
        <f>B5</f>
        <v>jan-jul</v>
      </c>
      <c r="O37" s="353"/>
      <c r="P37" s="131" t="str">
        <f>P5</f>
        <v>2024/2023</v>
      </c>
    </row>
    <row r="38" spans="1:16" ht="19.5" customHeight="1" thickBot="1" x14ac:dyDescent="0.3">
      <c r="A38" s="370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167</v>
      </c>
      <c r="B39" s="39">
        <v>59185.059999999983</v>
      </c>
      <c r="C39" s="147">
        <v>71602.81</v>
      </c>
      <c r="D39" s="247">
        <f t="shared" ref="D39:D61" si="8">B39/$B$62</f>
        <v>0.16377138285249912</v>
      </c>
      <c r="E39" s="246">
        <f t="shared" ref="E39:E61" si="9">C39/$C$62</f>
        <v>0.19925003116637946</v>
      </c>
      <c r="F39" s="52">
        <f>(C39-B39)/B39</f>
        <v>0.20981223977807945</v>
      </c>
      <c r="H39" s="39">
        <v>15125.285999999996</v>
      </c>
      <c r="I39" s="147">
        <v>17491.527999999998</v>
      </c>
      <c r="J39" s="247">
        <f t="shared" ref="J39:J61" si="10">H39/$H$62</f>
        <v>0.16501885319749809</v>
      </c>
      <c r="K39" s="246">
        <f t="shared" ref="K39:K61" si="11">I39/$I$62</f>
        <v>0.19291009365115772</v>
      </c>
      <c r="L39" s="52">
        <f>(I39-H39)/H39</f>
        <v>0.1564427938751044</v>
      </c>
      <c r="N39" s="27">
        <f t="shared" ref="N39:O62" si="12">(H39/B39)*10</f>
        <v>2.5555919010642212</v>
      </c>
      <c r="O39" s="151">
        <f t="shared" si="12"/>
        <v>2.4428549661668306</v>
      </c>
      <c r="P39" s="61">
        <f t="shared" si="7"/>
        <v>-4.4113825392248153E-2</v>
      </c>
    </row>
    <row r="40" spans="1:16" ht="20.100000000000001" customHeight="1" x14ac:dyDescent="0.25">
      <c r="A40" s="38" t="s">
        <v>172</v>
      </c>
      <c r="B40" s="19">
        <v>70083.760000000009</v>
      </c>
      <c r="C40" s="140">
        <v>71787.45</v>
      </c>
      <c r="D40" s="247">
        <f t="shared" si="8"/>
        <v>0.19392924989351482</v>
      </c>
      <c r="E40" s="215">
        <f t="shared" si="9"/>
        <v>0.19976383119398397</v>
      </c>
      <c r="F40" s="52">
        <f t="shared" ref="F40:F62" si="13">(C40-B40)/B40</f>
        <v>2.4309340708888728E-2</v>
      </c>
      <c r="H40" s="19">
        <v>16841.789000000001</v>
      </c>
      <c r="I40" s="140">
        <v>17169.804</v>
      </c>
      <c r="J40" s="247">
        <f t="shared" si="10"/>
        <v>0.18374612596246043</v>
      </c>
      <c r="K40" s="215">
        <f t="shared" si="11"/>
        <v>0.18936187265126422</v>
      </c>
      <c r="L40" s="52">
        <f t="shared" ref="L40:L62" si="14">(I40-H40)/H40</f>
        <v>1.9476256352576285E-2</v>
      </c>
      <c r="N40" s="27">
        <f t="shared" si="12"/>
        <v>2.4030943830639222</v>
      </c>
      <c r="O40" s="152">
        <f t="shared" si="12"/>
        <v>2.3917556620272764</v>
      </c>
      <c r="P40" s="52">
        <f t="shared" si="7"/>
        <v>-4.7183835626917964E-3</v>
      </c>
    </row>
    <row r="41" spans="1:16" ht="20.100000000000001" customHeight="1" x14ac:dyDescent="0.25">
      <c r="A41" s="38" t="s">
        <v>176</v>
      </c>
      <c r="B41" s="19">
        <v>45585.170000000006</v>
      </c>
      <c r="C41" s="140">
        <v>42189.740000000034</v>
      </c>
      <c r="D41" s="247">
        <f t="shared" si="8"/>
        <v>0.1261390345547721</v>
      </c>
      <c r="E41" s="215">
        <f t="shared" si="9"/>
        <v>0.1174019149514028</v>
      </c>
      <c r="F41" s="52">
        <f t="shared" si="13"/>
        <v>-7.448540830274343E-2</v>
      </c>
      <c r="H41" s="19">
        <v>11567.488000000001</v>
      </c>
      <c r="I41" s="140">
        <v>10706.446999999996</v>
      </c>
      <c r="J41" s="247">
        <f t="shared" si="10"/>
        <v>0.12620281058723926</v>
      </c>
      <c r="K41" s="215">
        <f t="shared" si="11"/>
        <v>0.11807897477231011</v>
      </c>
      <c r="L41" s="52">
        <f t="shared" si="14"/>
        <v>-7.4436299393611183E-2</v>
      </c>
      <c r="N41" s="27">
        <f t="shared" si="12"/>
        <v>2.5375550864458769</v>
      </c>
      <c r="O41" s="152">
        <f t="shared" si="12"/>
        <v>2.5376897321481451</v>
      </c>
      <c r="P41" s="52">
        <f t="shared" si="7"/>
        <v>5.3061193818953846E-5</v>
      </c>
    </row>
    <row r="42" spans="1:16" ht="20.100000000000001" customHeight="1" x14ac:dyDescent="0.25">
      <c r="A42" s="38" t="s">
        <v>163</v>
      </c>
      <c r="B42" s="19">
        <v>41923.130000000005</v>
      </c>
      <c r="C42" s="140">
        <v>36104.479999999996</v>
      </c>
      <c r="D42" s="247">
        <f t="shared" si="8"/>
        <v>0.11600577871518748</v>
      </c>
      <c r="E42" s="215">
        <f t="shared" si="9"/>
        <v>0.10046838616034655</v>
      </c>
      <c r="F42" s="52">
        <f t="shared" si="13"/>
        <v>-0.1387933105185612</v>
      </c>
      <c r="H42" s="19">
        <v>9594.7289999999994</v>
      </c>
      <c r="I42" s="140">
        <v>9034.5290000000041</v>
      </c>
      <c r="J42" s="247">
        <f t="shared" si="10"/>
        <v>0.10467975126690351</v>
      </c>
      <c r="K42" s="215">
        <f t="shared" si="11"/>
        <v>9.9639770492555083E-2</v>
      </c>
      <c r="L42" s="52">
        <f t="shared" si="14"/>
        <v>-5.8386224352974983E-2</v>
      </c>
      <c r="N42" s="27">
        <f t="shared" si="12"/>
        <v>2.2886480565740195</v>
      </c>
      <c r="O42" s="152">
        <f t="shared" si="12"/>
        <v>2.5023290738434687</v>
      </c>
      <c r="P42" s="52">
        <f t="shared" si="7"/>
        <v>9.336560798662856E-2</v>
      </c>
    </row>
    <row r="43" spans="1:16" ht="20.100000000000001" customHeight="1" x14ac:dyDescent="0.25">
      <c r="A43" s="38" t="s">
        <v>169</v>
      </c>
      <c r="B43" s="19">
        <v>27654.920000000002</v>
      </c>
      <c r="C43" s="140">
        <v>30735.739999999994</v>
      </c>
      <c r="D43" s="247">
        <f t="shared" si="8"/>
        <v>7.652411759108188E-2</v>
      </c>
      <c r="E43" s="215">
        <f t="shared" si="9"/>
        <v>8.5528726497210592E-2</v>
      </c>
      <c r="F43" s="52">
        <f t="shared" si="13"/>
        <v>0.11140223873365</v>
      </c>
      <c r="H43" s="19">
        <v>7407.440999999998</v>
      </c>
      <c r="I43" s="140">
        <v>7766.4450000000006</v>
      </c>
      <c r="J43" s="247">
        <f t="shared" si="10"/>
        <v>8.0816152431638547E-2</v>
      </c>
      <c r="K43" s="215">
        <f t="shared" si="11"/>
        <v>8.5654359772717722E-2</v>
      </c>
      <c r="L43" s="52">
        <f t="shared" si="14"/>
        <v>4.8465320209773219E-2</v>
      </c>
      <c r="N43" s="27">
        <f t="shared" si="12"/>
        <v>2.6785255571160564</v>
      </c>
      <c r="O43" s="152">
        <f t="shared" si="12"/>
        <v>2.5268449694069517</v>
      </c>
      <c r="P43" s="52">
        <f t="shared" si="7"/>
        <v>-5.6628389192006752E-2</v>
      </c>
    </row>
    <row r="44" spans="1:16" ht="20.100000000000001" customHeight="1" x14ac:dyDescent="0.25">
      <c r="A44" s="38" t="s">
        <v>178</v>
      </c>
      <c r="B44" s="19">
        <v>25859.219999999994</v>
      </c>
      <c r="C44" s="140">
        <v>31512.760000000002</v>
      </c>
      <c r="D44" s="247">
        <f t="shared" si="8"/>
        <v>7.1555223883983596E-2</v>
      </c>
      <c r="E44" s="215">
        <f t="shared" si="9"/>
        <v>8.7690949728629883E-2</v>
      </c>
      <c r="F44" s="52">
        <f t="shared" si="13"/>
        <v>0.21862763068646346</v>
      </c>
      <c r="H44" s="19">
        <v>5826.8639999999996</v>
      </c>
      <c r="I44" s="140">
        <v>6844.9219999999987</v>
      </c>
      <c r="J44" s="247">
        <f t="shared" si="10"/>
        <v>6.3571850146687259E-2</v>
      </c>
      <c r="K44" s="215">
        <f t="shared" si="11"/>
        <v>7.5491091690495504E-2</v>
      </c>
      <c r="L44" s="52">
        <f t="shared" si="14"/>
        <v>0.17471799582073635</v>
      </c>
      <c r="N44" s="27">
        <f t="shared" si="12"/>
        <v>2.2533023037817852</v>
      </c>
      <c r="O44" s="152">
        <f t="shared" si="12"/>
        <v>2.1721112336716928</v>
      </c>
      <c r="P44" s="52">
        <f t="shared" si="7"/>
        <v>-3.6032036169237919E-2</v>
      </c>
    </row>
    <row r="45" spans="1:16" ht="20.100000000000001" customHeight="1" x14ac:dyDescent="0.25">
      <c r="A45" s="38" t="s">
        <v>175</v>
      </c>
      <c r="B45" s="19">
        <v>26316.549999999992</v>
      </c>
      <c r="C45" s="140">
        <v>17958.91</v>
      </c>
      <c r="D45" s="247">
        <f t="shared" si="8"/>
        <v>7.2820704843535436E-2</v>
      </c>
      <c r="E45" s="215">
        <f t="shared" si="9"/>
        <v>4.9974482526791951E-2</v>
      </c>
      <c r="F45" s="52">
        <f t="shared" si="13"/>
        <v>-0.31758114190499875</v>
      </c>
      <c r="H45" s="19">
        <v>5652.6390000000001</v>
      </c>
      <c r="I45" s="140">
        <v>4466.7719999999972</v>
      </c>
      <c r="J45" s="247">
        <f t="shared" si="10"/>
        <v>6.1671032555645738E-2</v>
      </c>
      <c r="K45" s="215">
        <f t="shared" si="11"/>
        <v>4.9263014920044063E-2</v>
      </c>
      <c r="L45" s="52">
        <f t="shared" si="14"/>
        <v>-0.20978997597405441</v>
      </c>
      <c r="N45" s="27">
        <f t="shared" si="12"/>
        <v>2.1479407445124843</v>
      </c>
      <c r="O45" s="152">
        <f t="shared" si="12"/>
        <v>2.4872177654434466</v>
      </c>
      <c r="P45" s="52">
        <f t="shared" si="7"/>
        <v>0.15795455335429548</v>
      </c>
    </row>
    <row r="46" spans="1:16" ht="20.100000000000001" customHeight="1" x14ac:dyDescent="0.25">
      <c r="A46" s="38" t="s">
        <v>170</v>
      </c>
      <c r="B46" s="19">
        <v>14258.760000000002</v>
      </c>
      <c r="C46" s="140">
        <v>13957.640000000001</v>
      </c>
      <c r="D46" s="247">
        <f t="shared" si="8"/>
        <v>3.9455511964706994E-2</v>
      </c>
      <c r="E46" s="215">
        <f t="shared" si="9"/>
        <v>3.8840098663852789E-2</v>
      </c>
      <c r="F46" s="52">
        <f t="shared" si="13"/>
        <v>-2.1118245906376204E-2</v>
      </c>
      <c r="H46" s="19">
        <v>4584.8040000000019</v>
      </c>
      <c r="I46" s="140">
        <v>4193.2609999999995</v>
      </c>
      <c r="J46" s="247">
        <f t="shared" si="10"/>
        <v>5.0020812711594517E-2</v>
      </c>
      <c r="K46" s="215">
        <f t="shared" si="11"/>
        <v>4.6246524158080823E-2</v>
      </c>
      <c r="L46" s="52">
        <f t="shared" si="14"/>
        <v>-8.5400161053777263E-2</v>
      </c>
      <c r="N46" s="27">
        <f t="shared" si="12"/>
        <v>3.2154296727064633</v>
      </c>
      <c r="O46" s="152">
        <f t="shared" si="12"/>
        <v>3.004276510928781</v>
      </c>
      <c r="P46" s="52">
        <f t="shared" si="7"/>
        <v>-6.5668723396444958E-2</v>
      </c>
    </row>
    <row r="47" spans="1:16" ht="20.100000000000001" customHeight="1" x14ac:dyDescent="0.25">
      <c r="A47" s="38" t="s">
        <v>181</v>
      </c>
      <c r="B47" s="19">
        <v>9561.2000000000007</v>
      </c>
      <c r="C47" s="140">
        <v>10582.710000000003</v>
      </c>
      <c r="D47" s="247">
        <f t="shared" si="8"/>
        <v>2.6456861676397981E-2</v>
      </c>
      <c r="E47" s="215">
        <f t="shared" si="9"/>
        <v>2.9448638919684245E-2</v>
      </c>
      <c r="F47" s="52">
        <f t="shared" si="13"/>
        <v>0.1068390996945992</v>
      </c>
      <c r="H47" s="19">
        <v>3522.9510000000009</v>
      </c>
      <c r="I47" s="140">
        <v>3674.9719999999998</v>
      </c>
      <c r="J47" s="247">
        <f t="shared" si="10"/>
        <v>3.8435857271788408E-2</v>
      </c>
      <c r="K47" s="215">
        <f t="shared" si="11"/>
        <v>4.0530432371910695E-2</v>
      </c>
      <c r="L47" s="52">
        <f t="shared" si="14"/>
        <v>4.3151607842402233E-2</v>
      </c>
      <c r="N47" s="27">
        <f t="shared" si="12"/>
        <v>3.6846326820901147</v>
      </c>
      <c r="O47" s="152">
        <f t="shared" si="12"/>
        <v>3.4726190172460543</v>
      </c>
      <c r="P47" s="52">
        <f t="shared" si="7"/>
        <v>-5.7539972946175827E-2</v>
      </c>
    </row>
    <row r="48" spans="1:16" ht="20.100000000000001" customHeight="1" x14ac:dyDescent="0.25">
      <c r="A48" s="38" t="s">
        <v>186</v>
      </c>
      <c r="B48" s="19">
        <v>8581.2600000000039</v>
      </c>
      <c r="C48" s="140">
        <v>9428.18</v>
      </c>
      <c r="D48" s="247">
        <f t="shared" si="8"/>
        <v>2.3745263024432816E-2</v>
      </c>
      <c r="E48" s="215">
        <f t="shared" si="9"/>
        <v>2.6235913909555163E-2</v>
      </c>
      <c r="F48" s="52">
        <f t="shared" si="13"/>
        <v>9.8694131164886748E-2</v>
      </c>
      <c r="H48" s="19">
        <v>2528.0720000000001</v>
      </c>
      <c r="I48" s="140">
        <v>2871.2870000000007</v>
      </c>
      <c r="J48" s="247">
        <f t="shared" si="10"/>
        <v>2.758159695232907E-2</v>
      </c>
      <c r="K48" s="215">
        <f t="shared" si="11"/>
        <v>3.166677285537043E-2</v>
      </c>
      <c r="L48" s="52">
        <f t="shared" si="14"/>
        <v>0.13576156058846447</v>
      </c>
      <c r="N48" s="27">
        <f t="shared" si="12"/>
        <v>2.946038227486405</v>
      </c>
      <c r="O48" s="152">
        <f t="shared" si="12"/>
        <v>3.0454308254615423</v>
      </c>
      <c r="P48" s="52">
        <f t="shared" si="7"/>
        <v>3.3737714958281546E-2</v>
      </c>
    </row>
    <row r="49" spans="1:16" ht="20.100000000000001" customHeight="1" x14ac:dyDescent="0.25">
      <c r="A49" s="38" t="s">
        <v>177</v>
      </c>
      <c r="B49" s="19">
        <v>9225.659999999998</v>
      </c>
      <c r="C49" s="140">
        <v>5786.5900000000011</v>
      </c>
      <c r="D49" s="247">
        <f t="shared" si="8"/>
        <v>2.5528386655804473E-2</v>
      </c>
      <c r="E49" s="215">
        <f t="shared" si="9"/>
        <v>1.6102416062261524E-2</v>
      </c>
      <c r="F49" s="52">
        <f t="shared" si="13"/>
        <v>-0.37277224610488546</v>
      </c>
      <c r="H49" s="19">
        <v>2819.5059999999994</v>
      </c>
      <c r="I49" s="140">
        <v>1770.8899999999999</v>
      </c>
      <c r="J49" s="247">
        <f t="shared" si="10"/>
        <v>3.0761180099567378E-2</v>
      </c>
      <c r="K49" s="215">
        <f t="shared" si="11"/>
        <v>1.9530744011952452E-2</v>
      </c>
      <c r="L49" s="52">
        <f t="shared" si="14"/>
        <v>-0.37191479642178443</v>
      </c>
      <c r="N49" s="27">
        <f t="shared" si="12"/>
        <v>3.0561564159095393</v>
      </c>
      <c r="O49" s="152">
        <f t="shared" si="12"/>
        <v>3.0603343247059138</v>
      </c>
      <c r="P49" s="52">
        <f t="shared" si="7"/>
        <v>1.3670467828889221E-3</v>
      </c>
    </row>
    <row r="50" spans="1:16" ht="20.100000000000001" customHeight="1" x14ac:dyDescent="0.25">
      <c r="A50" s="38" t="s">
        <v>188</v>
      </c>
      <c r="B50" s="19">
        <v>10344.349999999997</v>
      </c>
      <c r="C50" s="140">
        <v>7131.0700000000015</v>
      </c>
      <c r="D50" s="247">
        <f t="shared" si="8"/>
        <v>2.8623921378304749E-2</v>
      </c>
      <c r="E50" s="215">
        <f t="shared" si="9"/>
        <v>1.9843717303128661E-2</v>
      </c>
      <c r="F50" s="52">
        <f t="shared" si="13"/>
        <v>-0.31063140748331181</v>
      </c>
      <c r="H50" s="19">
        <v>2365.1239999999998</v>
      </c>
      <c r="I50" s="140">
        <v>1619.6599999999999</v>
      </c>
      <c r="J50" s="247">
        <f t="shared" si="10"/>
        <v>2.5803812909711562E-2</v>
      </c>
      <c r="K50" s="215">
        <f t="shared" si="11"/>
        <v>1.786286265459679E-2</v>
      </c>
      <c r="L50" s="52">
        <f t="shared" si="14"/>
        <v>-0.31519023949695663</v>
      </c>
      <c r="N50" s="27">
        <f t="shared" si="12"/>
        <v>2.2863920884347499</v>
      </c>
      <c r="O50" s="152">
        <f t="shared" si="12"/>
        <v>2.2712720531420945</v>
      </c>
      <c r="P50" s="52">
        <f t="shared" si="7"/>
        <v>-6.6130544140425938E-3</v>
      </c>
    </row>
    <row r="51" spans="1:16" ht="20.100000000000001" customHeight="1" x14ac:dyDescent="0.25">
      <c r="A51" s="38" t="s">
        <v>191</v>
      </c>
      <c r="B51" s="19">
        <v>3400.610000000001</v>
      </c>
      <c r="C51" s="140">
        <v>3056.67</v>
      </c>
      <c r="D51" s="247">
        <f t="shared" si="8"/>
        <v>9.4098511050261218E-3</v>
      </c>
      <c r="E51" s="215">
        <f t="shared" si="9"/>
        <v>8.5058336783896769E-3</v>
      </c>
      <c r="F51" s="52">
        <f t="shared" si="13"/>
        <v>-0.10114067770194196</v>
      </c>
      <c r="H51" s="19">
        <v>868.82299999999998</v>
      </c>
      <c r="I51" s="140">
        <v>742.47100000000034</v>
      </c>
      <c r="J51" s="247">
        <f t="shared" si="10"/>
        <v>9.4789728334135244E-3</v>
      </c>
      <c r="K51" s="215">
        <f t="shared" si="11"/>
        <v>8.1885441994129261E-3</v>
      </c>
      <c r="L51" s="52">
        <f t="shared" si="14"/>
        <v>-0.14542893086393849</v>
      </c>
      <c r="N51" s="27">
        <f t="shared" si="12"/>
        <v>2.5549033849809288</v>
      </c>
      <c r="O51" s="152">
        <f t="shared" si="12"/>
        <v>2.4290191613749617</v>
      </c>
      <c r="P51" s="52">
        <f t="shared" si="7"/>
        <v>-4.9271617997761134E-2</v>
      </c>
    </row>
    <row r="52" spans="1:16" ht="20.100000000000001" customHeight="1" x14ac:dyDescent="0.25">
      <c r="A52" s="38" t="s">
        <v>192</v>
      </c>
      <c r="B52" s="19">
        <v>2912.2499999999995</v>
      </c>
      <c r="C52" s="140">
        <v>2557.2199999999998</v>
      </c>
      <c r="D52" s="247">
        <f t="shared" si="8"/>
        <v>8.0585068210151448E-3</v>
      </c>
      <c r="E52" s="215">
        <f t="shared" si="9"/>
        <v>7.1160079429744292E-3</v>
      </c>
      <c r="F52" s="52">
        <f t="shared" si="13"/>
        <v>-0.12190917675336932</v>
      </c>
      <c r="H52" s="19">
        <v>753.27599999999984</v>
      </c>
      <c r="I52" s="140">
        <v>666.97800000000018</v>
      </c>
      <c r="J52" s="247">
        <f t="shared" si="10"/>
        <v>8.2183399151063048E-3</v>
      </c>
      <c r="K52" s="215">
        <f t="shared" si="11"/>
        <v>7.3559490310544573E-3</v>
      </c>
      <c r="L52" s="52">
        <f t="shared" si="14"/>
        <v>-0.1145635862552367</v>
      </c>
      <c r="N52" s="27">
        <f t="shared" si="12"/>
        <v>2.5865773886170484</v>
      </c>
      <c r="O52" s="152">
        <f t="shared" si="12"/>
        <v>2.6082151711624353</v>
      </c>
      <c r="P52" s="52">
        <f t="shared" si="7"/>
        <v>8.3654108477905619E-3</v>
      </c>
    </row>
    <row r="53" spans="1:16" ht="20.100000000000001" customHeight="1" x14ac:dyDescent="0.25">
      <c r="A53" s="38" t="s">
        <v>194</v>
      </c>
      <c r="B53" s="19">
        <v>1050.6399999999999</v>
      </c>
      <c r="C53" s="140">
        <v>780.4899999999999</v>
      </c>
      <c r="D53" s="247">
        <f t="shared" si="8"/>
        <v>2.9072331037621607E-3</v>
      </c>
      <c r="E53" s="215">
        <f t="shared" si="9"/>
        <v>2.1718792436364927E-3</v>
      </c>
      <c r="F53" s="52">
        <f t="shared" si="13"/>
        <v>-0.25712898804538187</v>
      </c>
      <c r="H53" s="19">
        <v>331.584</v>
      </c>
      <c r="I53" s="140">
        <v>328.80599999999998</v>
      </c>
      <c r="J53" s="247">
        <f t="shared" si="10"/>
        <v>3.6176249109365088E-3</v>
      </c>
      <c r="K53" s="215">
        <f t="shared" si="11"/>
        <v>3.626326771055254E-3</v>
      </c>
      <c r="L53" s="52">
        <f t="shared" si="14"/>
        <v>-8.3779675738275064E-3</v>
      </c>
      <c r="N53" s="27">
        <f t="shared" ref="N53:N54" si="15">(H53/B53)*10</f>
        <v>3.1560191883042723</v>
      </c>
      <c r="O53" s="152">
        <f t="shared" ref="O53:O54" si="16">(I53/C53)*10</f>
        <v>4.2128150264577382</v>
      </c>
      <c r="P53" s="52">
        <f t="shared" ref="P53:P54" si="17">(O53-N53)/N53</f>
        <v>0.33485089129679274</v>
      </c>
    </row>
    <row r="54" spans="1:16" ht="20.100000000000001" customHeight="1" x14ac:dyDescent="0.25">
      <c r="A54" s="38" t="s">
        <v>190</v>
      </c>
      <c r="B54" s="19">
        <v>1334.03</v>
      </c>
      <c r="C54" s="140">
        <v>693.69</v>
      </c>
      <c r="D54" s="247">
        <f t="shared" si="8"/>
        <v>3.6914035039707564E-3</v>
      </c>
      <c r="E54" s="215">
        <f t="shared" si="9"/>
        <v>1.9303398025832476E-3</v>
      </c>
      <c r="F54" s="52">
        <f t="shared" si="13"/>
        <v>-0.48000419780664599</v>
      </c>
      <c r="H54" s="19">
        <v>441.30600000000004</v>
      </c>
      <c r="I54" s="140">
        <v>259.42500000000001</v>
      </c>
      <c r="J54" s="247">
        <f t="shared" si="10"/>
        <v>4.8147063155814128E-3</v>
      </c>
      <c r="K54" s="215">
        <f t="shared" si="11"/>
        <v>2.8611394639422921E-3</v>
      </c>
      <c r="L54" s="52">
        <f t="shared" si="14"/>
        <v>-0.41214259493412736</v>
      </c>
      <c r="N54" s="27">
        <f t="shared" si="15"/>
        <v>3.3080665352353398</v>
      </c>
      <c r="O54" s="152">
        <f t="shared" si="16"/>
        <v>3.7397829001427145</v>
      </c>
      <c r="P54" s="52">
        <f t="shared" si="17"/>
        <v>0.13050413596855359</v>
      </c>
    </row>
    <row r="55" spans="1:16" ht="20.100000000000001" customHeight="1" x14ac:dyDescent="0.25">
      <c r="A55" s="38" t="s">
        <v>193</v>
      </c>
      <c r="B55" s="19">
        <v>1552.38</v>
      </c>
      <c r="C55" s="140">
        <v>916.46000000000015</v>
      </c>
      <c r="D55" s="247">
        <f t="shared" si="8"/>
        <v>4.2956012769533843E-3</v>
      </c>
      <c r="E55" s="215">
        <f t="shared" si="9"/>
        <v>2.5502446560790024E-3</v>
      </c>
      <c r="F55" s="52">
        <f t="shared" si="13"/>
        <v>-0.40964196910550249</v>
      </c>
      <c r="H55" s="19">
        <v>438.69699999999989</v>
      </c>
      <c r="I55" s="140">
        <v>248.39499999999998</v>
      </c>
      <c r="J55" s="247">
        <f t="shared" si="10"/>
        <v>4.7862417835393542E-3</v>
      </c>
      <c r="K55" s="215">
        <f t="shared" si="11"/>
        <v>2.739492096544071E-3</v>
      </c>
      <c r="L55" s="52">
        <f t="shared" si="14"/>
        <v>-0.43378915287772646</v>
      </c>
      <c r="N55" s="27">
        <f t="shared" ref="N55" si="18">(H55/B55)*10</f>
        <v>2.8259640036588967</v>
      </c>
      <c r="O55" s="152">
        <f t="shared" ref="O55" si="19">(I55/C55)*10</f>
        <v>2.7103747026602356</v>
      </c>
      <c r="P55" s="52">
        <f t="shared" ref="P55" si="20">(O55-N55)/N55</f>
        <v>-4.0902609109317256E-2</v>
      </c>
    </row>
    <row r="56" spans="1:16" ht="20.100000000000001" customHeight="1" x14ac:dyDescent="0.25">
      <c r="A56" s="38" t="s">
        <v>182</v>
      </c>
      <c r="B56" s="19">
        <v>1242.4599999999998</v>
      </c>
      <c r="C56" s="140">
        <v>782.6099999999999</v>
      </c>
      <c r="D56" s="247">
        <f t="shared" si="8"/>
        <v>3.4380195329516616E-3</v>
      </c>
      <c r="E56" s="215">
        <f t="shared" si="9"/>
        <v>2.1777785940400975E-3</v>
      </c>
      <c r="F56" s="52">
        <f t="shared" si="13"/>
        <v>-0.37011251871287604</v>
      </c>
      <c r="H56" s="19">
        <v>461.24200000000002</v>
      </c>
      <c r="I56" s="140">
        <v>247.95500000000001</v>
      </c>
      <c r="J56" s="247">
        <f t="shared" si="10"/>
        <v>5.0322106892074928E-3</v>
      </c>
      <c r="K56" s="215">
        <f t="shared" si="11"/>
        <v>2.7346394363758739E-3</v>
      </c>
      <c r="L56" s="52">
        <f t="shared" si="14"/>
        <v>-0.46241886038131824</v>
      </c>
      <c r="N56" s="27">
        <f t="shared" ref="N56" si="21">(H56/B56)*10</f>
        <v>3.7123287671232887</v>
      </c>
      <c r="O56" s="152">
        <f t="shared" ref="O56" si="22">(I56/C56)*10</f>
        <v>3.168308608374542</v>
      </c>
      <c r="P56" s="52">
        <f t="shared" si="7"/>
        <v>-0.14654417560390592</v>
      </c>
    </row>
    <row r="57" spans="1:16" ht="20.100000000000001" customHeight="1" x14ac:dyDescent="0.25">
      <c r="A57" s="38" t="s">
        <v>196</v>
      </c>
      <c r="B57" s="19">
        <v>206.30999999999997</v>
      </c>
      <c r="C57" s="140">
        <v>637.49</v>
      </c>
      <c r="D57" s="247">
        <f t="shared" si="8"/>
        <v>5.7088180693403193E-4</v>
      </c>
      <c r="E57" s="215">
        <f t="shared" si="9"/>
        <v>1.7739513626386346E-3</v>
      </c>
      <c r="F57" s="52">
        <f t="shared" si="13"/>
        <v>2.0899617081091568</v>
      </c>
      <c r="H57" s="19">
        <v>68.608000000000004</v>
      </c>
      <c r="I57" s="140">
        <v>191.84099999999989</v>
      </c>
      <c r="J57" s="247">
        <f t="shared" si="10"/>
        <v>7.4852227456551589E-4</v>
      </c>
      <c r="K57" s="215">
        <f t="shared" si="11"/>
        <v>2.1157708621071716E-3</v>
      </c>
      <c r="L57" s="52">
        <f t="shared" si="14"/>
        <v>1.796189948694028</v>
      </c>
      <c r="N57" s="27">
        <f t="shared" ref="N57" si="23">(H57/B57)*10</f>
        <v>3.3254810721729444</v>
      </c>
      <c r="O57" s="152">
        <f t="shared" ref="O57" si="24">(I57/C57)*10</f>
        <v>3.0093177932202844</v>
      </c>
      <c r="P57" s="52">
        <f t="shared" ref="P57" si="25">(O57-N57)/N57</f>
        <v>-9.5072944963740788E-2</v>
      </c>
    </row>
    <row r="58" spans="1:16" ht="20.100000000000001" customHeight="1" x14ac:dyDescent="0.25">
      <c r="A58" s="38" t="s">
        <v>189</v>
      </c>
      <c r="B58" s="19">
        <v>271.4899999999999</v>
      </c>
      <c r="C58" s="140">
        <v>297.54000000000002</v>
      </c>
      <c r="D58" s="247">
        <f t="shared" si="8"/>
        <v>7.5124182911405306E-4</v>
      </c>
      <c r="E58" s="215">
        <f t="shared" si="9"/>
        <v>8.279682637209986E-4</v>
      </c>
      <c r="F58" s="52">
        <f t="shared" si="13"/>
        <v>9.5951968764964216E-2</v>
      </c>
      <c r="H58" s="19">
        <v>94.877999999999986</v>
      </c>
      <c r="I58" s="140">
        <v>108.01299999999999</v>
      </c>
      <c r="J58" s="247">
        <f t="shared" si="10"/>
        <v>1.0351314185842321E-3</v>
      </c>
      <c r="K58" s="215">
        <f t="shared" si="11"/>
        <v>1.1912508698806929E-3</v>
      </c>
      <c r="L58" s="52">
        <f t="shared" si="14"/>
        <v>0.13844094521385367</v>
      </c>
      <c r="N58" s="27">
        <f t="shared" si="12"/>
        <v>3.494714354119858</v>
      </c>
      <c r="O58" s="152">
        <f t="shared" si="12"/>
        <v>3.6302009813806539</v>
      </c>
      <c r="P58" s="52">
        <f t="shared" si="7"/>
        <v>3.8769013296057558E-2</v>
      </c>
    </row>
    <row r="59" spans="1:16" ht="20.100000000000001" customHeight="1" x14ac:dyDescent="0.25">
      <c r="A59" s="38" t="s">
        <v>215</v>
      </c>
      <c r="B59" s="19">
        <v>196.66999999999996</v>
      </c>
      <c r="C59" s="140">
        <v>326.54000000000002</v>
      </c>
      <c r="D59" s="247">
        <f t="shared" si="8"/>
        <v>5.4420689724063811E-4</v>
      </c>
      <c r="E59" s="215">
        <f t="shared" si="9"/>
        <v>9.0866692490238247E-4</v>
      </c>
      <c r="F59" s="52">
        <f>(C59-B59)/B59</f>
        <v>0.6603447399196628</v>
      </c>
      <c r="H59" s="19">
        <v>84.375000000000014</v>
      </c>
      <c r="I59" s="140">
        <v>92.262</v>
      </c>
      <c r="J59" s="247">
        <f t="shared" si="10"/>
        <v>9.2054231163224995E-4</v>
      </c>
      <c r="K59" s="215">
        <f t="shared" si="11"/>
        <v>1.017536664632336E-3</v>
      </c>
      <c r="L59" s="52">
        <f>(I59-H59)/H59</f>
        <v>9.3475555555555381E-2</v>
      </c>
      <c r="N59" s="27">
        <f t="shared" si="12"/>
        <v>4.2901815223470807</v>
      </c>
      <c r="O59" s="152">
        <f t="shared" si="12"/>
        <v>2.8254425185275922</v>
      </c>
      <c r="P59" s="52">
        <f>(O59-N59)/N59</f>
        <v>-0.34141655689621175</v>
      </c>
    </row>
    <row r="60" spans="1:16" ht="20.100000000000001" customHeight="1" x14ac:dyDescent="0.25">
      <c r="A60" s="38" t="s">
        <v>195</v>
      </c>
      <c r="B60" s="19">
        <v>343.92999999999995</v>
      </c>
      <c r="C60" s="140">
        <v>238.15999999999997</v>
      </c>
      <c r="D60" s="247">
        <f t="shared" si="8"/>
        <v>9.5169104676856001E-4</v>
      </c>
      <c r="E60" s="215">
        <f t="shared" si="9"/>
        <v>6.6273079817097858E-4</v>
      </c>
      <c r="F60" s="52">
        <f>(C60-B60)/B60</f>
        <v>-0.30753350972581628</v>
      </c>
      <c r="H60" s="19">
        <v>142.74200000000002</v>
      </c>
      <c r="I60" s="140">
        <v>56.131999999999998</v>
      </c>
      <c r="J60" s="247">
        <f t="shared" si="10"/>
        <v>1.5573339335941999E-3</v>
      </c>
      <c r="K60" s="215">
        <f t="shared" si="11"/>
        <v>6.1906709218467271E-4</v>
      </c>
      <c r="L60" s="52">
        <f>(I60-H60)/H60</f>
        <v>-0.60675904779252077</v>
      </c>
      <c r="N60" s="27">
        <f t="shared" si="12"/>
        <v>4.1503212863082615</v>
      </c>
      <c r="O60" s="152">
        <f t="shared" si="12"/>
        <v>2.3569029224051059</v>
      </c>
      <c r="P60" s="52">
        <f>(O60-N60)/N60</f>
        <v>-0.43211554966107535</v>
      </c>
    </row>
    <row r="61" spans="1:16" ht="20.100000000000001" customHeight="1" thickBot="1" x14ac:dyDescent="0.3">
      <c r="A61" s="8" t="s">
        <v>17</v>
      </c>
      <c r="B61" s="19">
        <f>B62-SUM(B39:B60)</f>
        <v>298.48000000003958</v>
      </c>
      <c r="C61" s="140">
        <f>C62-SUM(C39:C60)</f>
        <v>296.65000000008149</v>
      </c>
      <c r="D61" s="247">
        <f t="shared" si="8"/>
        <v>8.2592604204203613E-4</v>
      </c>
      <c r="E61" s="215">
        <f t="shared" si="9"/>
        <v>8.254916496366931E-4</v>
      </c>
      <c r="F61" s="52">
        <f t="shared" si="13"/>
        <v>-6.1310640577521038E-3</v>
      </c>
      <c r="H61" s="19">
        <f>H62-SUM(H39:H60)</f>
        <v>135.70300000002317</v>
      </c>
      <c r="I61" s="140">
        <f>I62-SUM(I39:I60)</f>
        <v>119.12200000000303</v>
      </c>
      <c r="J61" s="247">
        <f t="shared" si="10"/>
        <v>1.4805375207757336E-3</v>
      </c>
      <c r="K61" s="215">
        <f t="shared" si="11"/>
        <v>1.313769510354601E-3</v>
      </c>
      <c r="L61" s="52">
        <f t="shared" si="14"/>
        <v>-0.12218595020019682</v>
      </c>
      <c r="N61" s="27">
        <f t="shared" si="12"/>
        <v>4.5464687751274848</v>
      </c>
      <c r="O61" s="152">
        <f t="shared" si="12"/>
        <v>4.0155739086455524</v>
      </c>
      <c r="P61" s="52">
        <f t="shared" si="7"/>
        <v>-0.11677081549230389</v>
      </c>
    </row>
    <row r="62" spans="1:16" ht="26.25" customHeight="1" thickBot="1" x14ac:dyDescent="0.3">
      <c r="A62" s="12" t="s">
        <v>18</v>
      </c>
      <c r="B62" s="17">
        <v>361388.29000000004</v>
      </c>
      <c r="C62" s="145">
        <v>359361.60000000003</v>
      </c>
      <c r="D62" s="253">
        <f>SUM(D39:D61)</f>
        <v>0.99999999999999989</v>
      </c>
      <c r="E62" s="254">
        <f>SUM(E39:E61)</f>
        <v>1.0000000000000002</v>
      </c>
      <c r="F62" s="57">
        <f t="shared" si="13"/>
        <v>-5.6080677102182865E-3</v>
      </c>
      <c r="G62" s="1"/>
      <c r="H62" s="17">
        <v>91657.926999999996</v>
      </c>
      <c r="I62" s="145">
        <v>90671.917000000001</v>
      </c>
      <c r="J62" s="253">
        <f>SUM(J39:J61)</f>
        <v>1.0000000000000007</v>
      </c>
      <c r="K62" s="254">
        <f>SUM(K39:K61)</f>
        <v>0.99999999999999978</v>
      </c>
      <c r="L62" s="57">
        <f t="shared" si="14"/>
        <v>-1.0757498366726043E-2</v>
      </c>
      <c r="M62" s="1"/>
      <c r="N62" s="29">
        <f t="shared" si="12"/>
        <v>2.536272744199874</v>
      </c>
      <c r="O62" s="146">
        <f t="shared" si="12"/>
        <v>2.5231387271205379</v>
      </c>
      <c r="P62" s="57">
        <f t="shared" si="7"/>
        <v>-5.1784718774319271E-3</v>
      </c>
    </row>
    <row r="64" spans="1:16" ht="15.75" thickBot="1" x14ac:dyDescent="0.3"/>
    <row r="65" spans="1:16" x14ac:dyDescent="0.25">
      <c r="A65" s="368" t="s">
        <v>15</v>
      </c>
      <c r="B65" s="362" t="s">
        <v>1</v>
      </c>
      <c r="C65" s="355"/>
      <c r="D65" s="362" t="s">
        <v>104</v>
      </c>
      <c r="E65" s="355"/>
      <c r="F65" s="130" t="s">
        <v>0</v>
      </c>
      <c r="H65" s="371" t="s">
        <v>19</v>
      </c>
      <c r="I65" s="372"/>
      <c r="J65" s="362" t="s">
        <v>104</v>
      </c>
      <c r="K65" s="360"/>
      <c r="L65" s="130" t="s">
        <v>0</v>
      </c>
      <c r="N65" s="354" t="s">
        <v>22</v>
      </c>
      <c r="O65" s="355"/>
      <c r="P65" s="130" t="s">
        <v>0</v>
      </c>
    </row>
    <row r="66" spans="1:16" x14ac:dyDescent="0.25">
      <c r="A66" s="369"/>
      <c r="B66" s="363" t="str">
        <f>B5</f>
        <v>jan-jul</v>
      </c>
      <c r="C66" s="357"/>
      <c r="D66" s="363" t="str">
        <f>B5</f>
        <v>jan-jul</v>
      </c>
      <c r="E66" s="357"/>
      <c r="F66" s="131" t="str">
        <f>F37</f>
        <v>2024/2023</v>
      </c>
      <c r="H66" s="352" t="str">
        <f>B5</f>
        <v>jan-jul</v>
      </c>
      <c r="I66" s="357"/>
      <c r="J66" s="363" t="str">
        <f>B5</f>
        <v>jan-jul</v>
      </c>
      <c r="K66" s="353"/>
      <c r="L66" s="131" t="str">
        <f>F66</f>
        <v>2024/2023</v>
      </c>
      <c r="N66" s="352" t="str">
        <f>B5</f>
        <v>jan-jul</v>
      </c>
      <c r="O66" s="353"/>
      <c r="P66" s="131" t="str">
        <f>P37</f>
        <v>2024/2023</v>
      </c>
    </row>
    <row r="67" spans="1:16" ht="19.5" customHeight="1" thickBot="1" x14ac:dyDescent="0.3">
      <c r="A67" s="370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165</v>
      </c>
      <c r="B68" s="39">
        <v>104094.28000000003</v>
      </c>
      <c r="C68" s="147">
        <v>115366.87000000001</v>
      </c>
      <c r="D68" s="247">
        <f>B68/$B$96</f>
        <v>0.20263185552088187</v>
      </c>
      <c r="E68" s="246">
        <f>C68/$C$96</f>
        <v>0.19807726775136461</v>
      </c>
      <c r="F68" s="61">
        <f t="shared" ref="F68:F87" si="26">(C68-B68)/B68</f>
        <v>0.10829211749195036</v>
      </c>
      <c r="H68" s="19">
        <v>34747.966000000029</v>
      </c>
      <c r="I68" s="147">
        <v>37938.99</v>
      </c>
      <c r="J68" s="245">
        <f>H68/$H$96</f>
        <v>0.20760858981560115</v>
      </c>
      <c r="K68" s="246">
        <f>I68/$I$96</f>
        <v>0.20682694160648438</v>
      </c>
      <c r="L68" s="61">
        <f>(I68-H68)/H68</f>
        <v>9.1833404004135546E-2</v>
      </c>
      <c r="N68" s="41">
        <f>(H68/B68)*10</f>
        <v>3.3381244387299684</v>
      </c>
      <c r="O68" s="149">
        <f t="shared" ref="N68:O96" si="27">(I68/C68)*10</f>
        <v>3.2885515573058361</v>
      </c>
      <c r="P68" s="61">
        <f t="shared" si="7"/>
        <v>-1.4850519306282341E-2</v>
      </c>
    </row>
    <row r="69" spans="1:16" ht="20.100000000000001" customHeight="1" x14ac:dyDescent="0.25">
      <c r="A69" s="38" t="s">
        <v>164</v>
      </c>
      <c r="B69" s="19">
        <v>108363.68</v>
      </c>
      <c r="C69" s="140">
        <v>106673.52000000003</v>
      </c>
      <c r="D69" s="247">
        <f t="shared" ref="D69:D95" si="28">B69/$B$96</f>
        <v>0.21094274872232238</v>
      </c>
      <c r="E69" s="215">
        <f t="shared" ref="E69:E95" si="29">C69/$C$96</f>
        <v>0.18315136211132843</v>
      </c>
      <c r="F69" s="52">
        <f t="shared" si="26"/>
        <v>-1.5597107813244806E-2</v>
      </c>
      <c r="H69" s="19">
        <v>34266.496999999981</v>
      </c>
      <c r="I69" s="140">
        <v>33418.971999999987</v>
      </c>
      <c r="J69" s="214">
        <f>H69/$H$96</f>
        <v>0.20473195812642725</v>
      </c>
      <c r="K69" s="215">
        <f t="shared" ref="K69:K96" si="30">I69/$I$96</f>
        <v>0.1821857611494859</v>
      </c>
      <c r="L69" s="52">
        <f>(I69-H69)/H69</f>
        <v>-2.4733342308085784E-2</v>
      </c>
      <c r="N69" s="40">
        <f>(H69/B69)*10</f>
        <v>3.1621754632179329</v>
      </c>
      <c r="O69" s="143">
        <f t="shared" si="27"/>
        <v>3.1328273408433489</v>
      </c>
      <c r="P69" s="52">
        <f t="shared" si="7"/>
        <v>-9.2809911138575299E-3</v>
      </c>
    </row>
    <row r="70" spans="1:16" ht="20.100000000000001" customHeight="1" x14ac:dyDescent="0.25">
      <c r="A70" s="38" t="s">
        <v>166</v>
      </c>
      <c r="B70" s="19">
        <v>73178.949999999968</v>
      </c>
      <c r="C70" s="140">
        <v>78695.720000000016</v>
      </c>
      <c r="D70" s="247">
        <f t="shared" si="28"/>
        <v>0.14245150092368022</v>
      </c>
      <c r="E70" s="215">
        <f t="shared" si="29"/>
        <v>0.13511533424913427</v>
      </c>
      <c r="F70" s="52">
        <f t="shared" si="26"/>
        <v>7.5387389406380526E-2</v>
      </c>
      <c r="H70" s="19">
        <v>21605.248999999993</v>
      </c>
      <c r="I70" s="140">
        <v>23837.706999999984</v>
      </c>
      <c r="J70" s="214">
        <f t="shared" ref="J70:J96" si="31">H70/$H$96</f>
        <v>0.12908482981435293</v>
      </c>
      <c r="K70" s="215">
        <f t="shared" si="30"/>
        <v>0.12995285414085828</v>
      </c>
      <c r="L70" s="52">
        <f t="shared" ref="L70:L87" si="32">(I70-H70)/H70</f>
        <v>0.10332942702951455</v>
      </c>
      <c r="N70" s="40">
        <f t="shared" si="27"/>
        <v>2.9523857612059206</v>
      </c>
      <c r="O70" s="143">
        <f t="shared" si="27"/>
        <v>3.0290982787882208</v>
      </c>
      <c r="P70" s="52">
        <f t="shared" si="7"/>
        <v>2.5983229762958391E-2</v>
      </c>
    </row>
    <row r="71" spans="1:16" ht="20.100000000000001" customHeight="1" x14ac:dyDescent="0.25">
      <c r="A71" s="38" t="s">
        <v>168</v>
      </c>
      <c r="B71" s="19">
        <v>54583.739999999983</v>
      </c>
      <c r="C71" s="140">
        <v>56210.229999999996</v>
      </c>
      <c r="D71" s="247">
        <f t="shared" si="28"/>
        <v>0.10625372035302394</v>
      </c>
      <c r="E71" s="215">
        <f t="shared" si="29"/>
        <v>9.6509238554151514E-2</v>
      </c>
      <c r="F71" s="52">
        <f t="shared" si="26"/>
        <v>2.9798068069355692E-2</v>
      </c>
      <c r="H71" s="19">
        <v>20233.883999999995</v>
      </c>
      <c r="I71" s="140">
        <v>21487.637999999999</v>
      </c>
      <c r="J71" s="214">
        <f t="shared" si="31"/>
        <v>0.12089133861050889</v>
      </c>
      <c r="K71" s="215">
        <f t="shared" si="30"/>
        <v>0.11714129579852481</v>
      </c>
      <c r="L71" s="52">
        <f t="shared" si="32"/>
        <v>6.1963091218670857E-2</v>
      </c>
      <c r="N71" s="40">
        <f t="shared" si="27"/>
        <v>3.7069434963599051</v>
      </c>
      <c r="O71" s="143">
        <f t="shared" si="27"/>
        <v>3.822727286474366</v>
      </c>
      <c r="P71" s="52">
        <f t="shared" si="7"/>
        <v>3.1234301312700549E-2</v>
      </c>
    </row>
    <row r="72" spans="1:16" ht="20.100000000000001" customHeight="1" x14ac:dyDescent="0.25">
      <c r="A72" s="38" t="s">
        <v>173</v>
      </c>
      <c r="B72" s="19">
        <v>29646.040000000005</v>
      </c>
      <c r="C72" s="140">
        <v>77838.299999999988</v>
      </c>
      <c r="D72" s="247">
        <f t="shared" si="28"/>
        <v>5.7709531148553823E-2</v>
      </c>
      <c r="E72" s="215">
        <f t="shared" si="29"/>
        <v>0.13364320095024715</v>
      </c>
      <c r="F72" s="52">
        <f t="shared" si="26"/>
        <v>1.6255884428409317</v>
      </c>
      <c r="H72" s="19">
        <v>6105.3109999999997</v>
      </c>
      <c r="I72" s="140">
        <v>16029.245000000003</v>
      </c>
      <c r="J72" s="214">
        <f t="shared" si="31"/>
        <v>3.6477387110821873E-2</v>
      </c>
      <c r="K72" s="215">
        <f t="shared" si="30"/>
        <v>8.7384501264030287E-2</v>
      </c>
      <c r="L72" s="52">
        <f t="shared" si="32"/>
        <v>1.6254592108411845</v>
      </c>
      <c r="N72" s="40">
        <f t="shared" si="27"/>
        <v>2.0594018627782997</v>
      </c>
      <c r="O72" s="143">
        <f t="shared" si="27"/>
        <v>2.059300498597735</v>
      </c>
      <c r="P72" s="52">
        <f t="shared" ref="P72:P90" si="33">(O72-N72)/N72</f>
        <v>-4.9220204369425029E-5</v>
      </c>
    </row>
    <row r="73" spans="1:16" ht="20.100000000000001" customHeight="1" x14ac:dyDescent="0.25">
      <c r="A73" s="38" t="s">
        <v>174</v>
      </c>
      <c r="B73" s="19">
        <v>30871</v>
      </c>
      <c r="C73" s="140">
        <v>26753.31</v>
      </c>
      <c r="D73" s="247">
        <f t="shared" si="28"/>
        <v>6.0094060997253083E-2</v>
      </c>
      <c r="E73" s="215">
        <f t="shared" si="29"/>
        <v>4.5933659707550874E-2</v>
      </c>
      <c r="F73" s="52">
        <f t="shared" si="26"/>
        <v>-0.13338375821968834</v>
      </c>
      <c r="H73" s="19">
        <v>12865.618</v>
      </c>
      <c r="I73" s="140">
        <v>11166.039999999999</v>
      </c>
      <c r="J73" s="214">
        <f t="shared" si="31"/>
        <v>7.6868177265000573E-2</v>
      </c>
      <c r="K73" s="215">
        <f t="shared" si="30"/>
        <v>6.0872413921816811E-2</v>
      </c>
      <c r="L73" s="52">
        <f t="shared" si="32"/>
        <v>-0.13210232108554765</v>
      </c>
      <c r="N73" s="40">
        <f t="shared" si="27"/>
        <v>4.1675417058080395</v>
      </c>
      <c r="O73" s="143">
        <f t="shared" si="27"/>
        <v>4.1737041136218274</v>
      </c>
      <c r="P73" s="52">
        <f t="shared" si="33"/>
        <v>1.4786673412769194E-3</v>
      </c>
    </row>
    <row r="74" spans="1:16" ht="20.100000000000001" customHeight="1" x14ac:dyDescent="0.25">
      <c r="A74" s="38" t="s">
        <v>180</v>
      </c>
      <c r="B74" s="19">
        <v>18823.249999999996</v>
      </c>
      <c r="C74" s="140">
        <v>19879.439999999984</v>
      </c>
      <c r="D74" s="247">
        <f t="shared" si="28"/>
        <v>3.6641687462879206E-2</v>
      </c>
      <c r="E74" s="215">
        <f t="shared" si="29"/>
        <v>3.4131680608368624E-2</v>
      </c>
      <c r="F74" s="52">
        <f t="shared" si="26"/>
        <v>5.6110926646566771E-2</v>
      </c>
      <c r="H74" s="19">
        <v>5303.2360000000017</v>
      </c>
      <c r="I74" s="140">
        <v>6038.576</v>
      </c>
      <c r="J74" s="214">
        <f t="shared" si="31"/>
        <v>3.1685231515977907E-2</v>
      </c>
      <c r="K74" s="215">
        <f t="shared" si="30"/>
        <v>3.2919700965637677E-2</v>
      </c>
      <c r="L74" s="52">
        <f t="shared" si="32"/>
        <v>0.13865873591143182</v>
      </c>
      <c r="N74" s="40">
        <f t="shared" si="27"/>
        <v>2.8173859455726307</v>
      </c>
      <c r="O74" s="143">
        <f t="shared" si="27"/>
        <v>3.0375986446298309</v>
      </c>
      <c r="P74" s="52">
        <f t="shared" si="33"/>
        <v>7.8162063455754979E-2</v>
      </c>
    </row>
    <row r="75" spans="1:16" ht="20.100000000000001" customHeight="1" x14ac:dyDescent="0.25">
      <c r="A75" s="38" t="s">
        <v>171</v>
      </c>
      <c r="B75" s="19">
        <v>16137</v>
      </c>
      <c r="C75" s="140">
        <v>14911.290000000003</v>
      </c>
      <c r="D75" s="247">
        <f t="shared" si="28"/>
        <v>3.1412583405548027E-2</v>
      </c>
      <c r="E75" s="215">
        <f t="shared" si="29"/>
        <v>2.5601696412915126E-2</v>
      </c>
      <c r="F75" s="52">
        <f t="shared" si="26"/>
        <v>-7.5956497490239652E-2</v>
      </c>
      <c r="H75" s="19">
        <v>5619.9719999999998</v>
      </c>
      <c r="I75" s="140">
        <v>5107.2840000000006</v>
      </c>
      <c r="J75" s="214">
        <f t="shared" si="31"/>
        <v>3.357763334185266E-2</v>
      </c>
      <c r="K75" s="215">
        <f t="shared" si="30"/>
        <v>2.7842700336401474E-2</v>
      </c>
      <c r="L75" s="52">
        <f t="shared" si="32"/>
        <v>-9.1226077282947182E-2</v>
      </c>
      <c r="N75" s="40">
        <f t="shared" si="27"/>
        <v>3.482662204870794</v>
      </c>
      <c r="O75" s="143">
        <f t="shared" si="27"/>
        <v>3.4251121130364974</v>
      </c>
      <c r="P75" s="52">
        <f t="shared" si="33"/>
        <v>-1.652474126081134E-2</v>
      </c>
    </row>
    <row r="76" spans="1:16" ht="20.100000000000001" customHeight="1" x14ac:dyDescent="0.25">
      <c r="A76" s="38" t="s">
        <v>185</v>
      </c>
      <c r="B76" s="19">
        <v>7722.9100000000008</v>
      </c>
      <c r="C76" s="140">
        <v>6971.4300000000012</v>
      </c>
      <c r="D76" s="247">
        <f t="shared" si="28"/>
        <v>1.5033559800987849E-2</v>
      </c>
      <c r="E76" s="215">
        <f t="shared" si="29"/>
        <v>1.1969483151617928E-2</v>
      </c>
      <c r="F76" s="52">
        <f t="shared" si="26"/>
        <v>-9.7305290363347424E-2</v>
      </c>
      <c r="H76" s="19">
        <v>3247.65</v>
      </c>
      <c r="I76" s="140">
        <v>2898.1840000000007</v>
      </c>
      <c r="J76" s="214">
        <f t="shared" si="31"/>
        <v>1.9403726730785813E-2</v>
      </c>
      <c r="K76" s="215">
        <f t="shared" si="30"/>
        <v>1.5799643926547532E-2</v>
      </c>
      <c r="L76" s="52">
        <f t="shared" si="32"/>
        <v>-0.10760580727603018</v>
      </c>
      <c r="N76" s="40">
        <f t="shared" si="27"/>
        <v>4.2052153916075676</v>
      </c>
      <c r="O76" s="143">
        <f t="shared" si="27"/>
        <v>4.1572302956495299</v>
      </c>
      <c r="P76" s="52">
        <f t="shared" si="33"/>
        <v>-1.1410853307015497E-2</v>
      </c>
    </row>
    <row r="77" spans="1:16" ht="20.100000000000001" customHeight="1" x14ac:dyDescent="0.25">
      <c r="A77" s="38" t="s">
        <v>179</v>
      </c>
      <c r="B77" s="19">
        <v>1301.79</v>
      </c>
      <c r="C77" s="140">
        <v>1341.76</v>
      </c>
      <c r="D77" s="247">
        <f t="shared" si="28"/>
        <v>2.5340885512492011E-3</v>
      </c>
      <c r="E77" s="215">
        <f t="shared" si="29"/>
        <v>2.3037129704400489E-3</v>
      </c>
      <c r="F77" s="52">
        <f t="shared" si="26"/>
        <v>3.0703876969403691E-2</v>
      </c>
      <c r="H77" s="19">
        <v>2533.2349999999992</v>
      </c>
      <c r="I77" s="140">
        <v>2739.6690000000003</v>
      </c>
      <c r="J77" s="214">
        <f t="shared" si="31"/>
        <v>1.5135313129451197E-2</v>
      </c>
      <c r="K77" s="215">
        <f t="shared" si="30"/>
        <v>1.4935488801470349E-2</v>
      </c>
      <c r="L77" s="52">
        <f t="shared" si="32"/>
        <v>8.1490268372259644E-2</v>
      </c>
      <c r="N77" s="40">
        <f t="shared" si="27"/>
        <v>19.459628665145679</v>
      </c>
      <c r="O77" s="143">
        <f t="shared" si="27"/>
        <v>20.418472752206061</v>
      </c>
      <c r="P77" s="52">
        <f t="shared" si="33"/>
        <v>4.9273503804200314E-2</v>
      </c>
    </row>
    <row r="78" spans="1:16" ht="20.100000000000001" customHeight="1" x14ac:dyDescent="0.25">
      <c r="A78" s="38" t="s">
        <v>187</v>
      </c>
      <c r="B78" s="19">
        <v>3228.8700000000008</v>
      </c>
      <c r="C78" s="140">
        <v>4111.7000000000007</v>
      </c>
      <c r="D78" s="247">
        <f t="shared" si="28"/>
        <v>6.2853782103657356E-3</v>
      </c>
      <c r="E78" s="215">
        <f t="shared" si="29"/>
        <v>7.059516322262066E-3</v>
      </c>
      <c r="F78" s="52">
        <f t="shared" si="26"/>
        <v>0.27341763527178231</v>
      </c>
      <c r="H78" s="19">
        <v>1702.7620000000004</v>
      </c>
      <c r="I78" s="140">
        <v>2549.6010000000001</v>
      </c>
      <c r="J78" s="214">
        <f t="shared" si="31"/>
        <v>1.0173488071549063E-2</v>
      </c>
      <c r="K78" s="215">
        <f t="shared" si="30"/>
        <v>1.3899320386410768E-2</v>
      </c>
      <c r="L78" s="52">
        <f t="shared" si="32"/>
        <v>0.49733256908481605</v>
      </c>
      <c r="N78" s="40">
        <f t="shared" si="27"/>
        <v>5.2735539058556089</v>
      </c>
      <c r="O78" s="143">
        <f t="shared" si="27"/>
        <v>6.200843933166329</v>
      </c>
      <c r="P78" s="52">
        <f t="shared" si="33"/>
        <v>0.17583778299508473</v>
      </c>
    </row>
    <row r="79" spans="1:16" ht="20.100000000000001" customHeight="1" x14ac:dyDescent="0.25">
      <c r="A79" s="38" t="s">
        <v>183</v>
      </c>
      <c r="B79" s="19">
        <v>7779.14</v>
      </c>
      <c r="C79" s="140">
        <v>7509.1500000000005</v>
      </c>
      <c r="D79" s="247">
        <f t="shared" si="28"/>
        <v>1.514301816158114E-2</v>
      </c>
      <c r="E79" s="215">
        <f t="shared" si="29"/>
        <v>1.2892712744440059E-2</v>
      </c>
      <c r="F79" s="52">
        <f t="shared" si="26"/>
        <v>-3.4706921330635493E-2</v>
      </c>
      <c r="H79" s="19">
        <v>3052.9169999999986</v>
      </c>
      <c r="I79" s="140">
        <v>2445.6859999999997</v>
      </c>
      <c r="J79" s="214">
        <f t="shared" si="31"/>
        <v>1.8240255938838976E-2</v>
      </c>
      <c r="K79" s="215">
        <f t="shared" si="30"/>
        <v>1.3332820813358404E-2</v>
      </c>
      <c r="L79" s="52">
        <f t="shared" si="32"/>
        <v>-0.19890190267209987</v>
      </c>
      <c r="N79" s="40">
        <f t="shared" si="27"/>
        <v>3.9244916533190022</v>
      </c>
      <c r="O79" s="143">
        <f t="shared" si="27"/>
        <v>3.2569411984046126</v>
      </c>
      <c r="P79" s="52">
        <f t="shared" si="33"/>
        <v>-0.17009857935354047</v>
      </c>
    </row>
    <row r="80" spans="1:16" ht="20.100000000000001" customHeight="1" x14ac:dyDescent="0.25">
      <c r="A80" s="38" t="s">
        <v>199</v>
      </c>
      <c r="B80" s="19">
        <v>6782.4999999999982</v>
      </c>
      <c r="C80" s="140">
        <v>10085.799999999996</v>
      </c>
      <c r="D80" s="247">
        <f t="shared" si="28"/>
        <v>1.3202940258296426E-2</v>
      </c>
      <c r="E80" s="215">
        <f t="shared" si="29"/>
        <v>1.7316649980074105E-2</v>
      </c>
      <c r="F80" s="52">
        <f t="shared" si="26"/>
        <v>0.48703280501290058</v>
      </c>
      <c r="H80" s="19">
        <v>1531.3140000000005</v>
      </c>
      <c r="I80" s="140">
        <v>2308.2750000000005</v>
      </c>
      <c r="J80" s="214">
        <f t="shared" si="31"/>
        <v>9.149138113721169E-3</v>
      </c>
      <c r="K80" s="215">
        <f t="shared" si="30"/>
        <v>1.2583715555862395E-2</v>
      </c>
      <c r="L80" s="52">
        <f t="shared" si="32"/>
        <v>0.50738189554852875</v>
      </c>
      <c r="N80" s="40">
        <f t="shared" si="27"/>
        <v>2.2577427202359028</v>
      </c>
      <c r="O80" s="143">
        <f t="shared" si="27"/>
        <v>2.2886384818259349</v>
      </c>
      <c r="P80" s="52">
        <f t="shared" si="33"/>
        <v>1.3684358856798291E-2</v>
      </c>
    </row>
    <row r="81" spans="1:16" ht="20.100000000000001" customHeight="1" x14ac:dyDescent="0.25">
      <c r="A81" s="38" t="s">
        <v>198</v>
      </c>
      <c r="B81" s="19">
        <v>6378.6299999999992</v>
      </c>
      <c r="C81" s="140">
        <v>10583.390000000001</v>
      </c>
      <c r="D81" s="247">
        <f t="shared" si="28"/>
        <v>1.2416759427906722E-2</v>
      </c>
      <c r="E81" s="215">
        <f t="shared" si="29"/>
        <v>1.8170979023242242E-2</v>
      </c>
      <c r="F81" s="52">
        <f t="shared" si="26"/>
        <v>0.65919484277971951</v>
      </c>
      <c r="H81" s="19">
        <v>1399.1100000000001</v>
      </c>
      <c r="I81" s="140">
        <v>2184.6310000000003</v>
      </c>
      <c r="J81" s="214">
        <f t="shared" si="31"/>
        <v>8.3592591893552996E-3</v>
      </c>
      <c r="K81" s="215">
        <f t="shared" si="30"/>
        <v>1.1909662019698354E-2</v>
      </c>
      <c r="L81" s="52">
        <f t="shared" si="32"/>
        <v>0.56144334612718094</v>
      </c>
      <c r="N81" s="40">
        <f t="shared" si="27"/>
        <v>2.1934333861659954</v>
      </c>
      <c r="O81" s="143">
        <f t="shared" si="27"/>
        <v>2.0642072152684539</v>
      </c>
      <c r="P81" s="52">
        <f t="shared" si="33"/>
        <v>-5.8915019581890278E-2</v>
      </c>
    </row>
    <row r="82" spans="1:16" ht="20.100000000000001" customHeight="1" x14ac:dyDescent="0.25">
      <c r="A82" s="38" t="s">
        <v>204</v>
      </c>
      <c r="B82" s="19">
        <v>3398.4899999999989</v>
      </c>
      <c r="C82" s="140">
        <v>4612.13</v>
      </c>
      <c r="D82" s="247">
        <f t="shared" si="28"/>
        <v>6.6155636473892833E-3</v>
      </c>
      <c r="E82" s="215">
        <f t="shared" si="29"/>
        <v>7.9187214571575116E-3</v>
      </c>
      <c r="F82" s="52">
        <f t="shared" si="26"/>
        <v>0.35711154071367035</v>
      </c>
      <c r="H82" s="19">
        <v>1135.0890000000002</v>
      </c>
      <c r="I82" s="140">
        <v>1429.9370000000006</v>
      </c>
      <c r="J82" s="214">
        <f t="shared" si="31"/>
        <v>6.781813548603125E-3</v>
      </c>
      <c r="K82" s="215">
        <f t="shared" si="30"/>
        <v>7.79539719955517E-3</v>
      </c>
      <c r="L82" s="52">
        <f t="shared" si="32"/>
        <v>0.25975760491027611</v>
      </c>
      <c r="N82" s="40">
        <f t="shared" si="27"/>
        <v>3.3399804030613609</v>
      </c>
      <c r="O82" s="143">
        <f t="shared" si="27"/>
        <v>3.1003831201635701</v>
      </c>
      <c r="P82" s="52">
        <f t="shared" si="33"/>
        <v>-7.173613434323764E-2</v>
      </c>
    </row>
    <row r="83" spans="1:16" ht="20.100000000000001" customHeight="1" x14ac:dyDescent="0.25">
      <c r="A83" s="38" t="s">
        <v>200</v>
      </c>
      <c r="B83" s="19">
        <v>3040.0399999999995</v>
      </c>
      <c r="C83" s="140">
        <v>4728.2</v>
      </c>
      <c r="D83" s="247">
        <f t="shared" si="28"/>
        <v>5.9177982311583444E-3</v>
      </c>
      <c r="E83" s="215">
        <f t="shared" si="29"/>
        <v>8.1180059525061393E-3</v>
      </c>
      <c r="F83" s="52">
        <f t="shared" si="26"/>
        <v>0.5553084827831215</v>
      </c>
      <c r="H83" s="19">
        <v>839.35800000000006</v>
      </c>
      <c r="I83" s="140">
        <v>1211.4690000000003</v>
      </c>
      <c r="J83" s="214">
        <f t="shared" si="31"/>
        <v>5.0149102462700469E-3</v>
      </c>
      <c r="K83" s="215">
        <f t="shared" si="30"/>
        <v>6.6044042849075875E-3</v>
      </c>
      <c r="L83" s="52">
        <f t="shared" si="32"/>
        <v>0.44332811505936703</v>
      </c>
      <c r="N83" s="40">
        <f t="shared" si="27"/>
        <v>2.7610097235562696</v>
      </c>
      <c r="O83" s="143">
        <f t="shared" si="27"/>
        <v>2.5622202952497783</v>
      </c>
      <c r="P83" s="52">
        <f t="shared" si="33"/>
        <v>-7.1998815002521643E-2</v>
      </c>
    </row>
    <row r="84" spans="1:16" ht="20.100000000000001" customHeight="1" x14ac:dyDescent="0.25">
      <c r="A84" s="38" t="s">
        <v>206</v>
      </c>
      <c r="B84" s="19">
        <v>3530.309999999999</v>
      </c>
      <c r="C84" s="140">
        <v>3899.1000000000004</v>
      </c>
      <c r="D84" s="247">
        <f t="shared" si="28"/>
        <v>6.8721669035409442E-3</v>
      </c>
      <c r="E84" s="215">
        <f t="shared" si="29"/>
        <v>6.6944962161957387E-3</v>
      </c>
      <c r="F84" s="52">
        <f t="shared" si="26"/>
        <v>0.10446391393390422</v>
      </c>
      <c r="H84" s="19">
        <v>894.69999999999993</v>
      </c>
      <c r="I84" s="140">
        <v>1193.1099999999999</v>
      </c>
      <c r="J84" s="214">
        <f t="shared" si="31"/>
        <v>5.3455619620445746E-3</v>
      </c>
      <c r="K84" s="215">
        <f t="shared" si="30"/>
        <v>6.5043189684309615E-3</v>
      </c>
      <c r="L84" s="52">
        <f t="shared" si="32"/>
        <v>0.33353079244439476</v>
      </c>
      <c r="N84" s="40">
        <f t="shared" si="27"/>
        <v>2.5343383442247287</v>
      </c>
      <c r="O84" s="143">
        <f t="shared" si="27"/>
        <v>3.0599625554615164</v>
      </c>
      <c r="P84" s="52">
        <f t="shared" si="33"/>
        <v>0.20740096224112481</v>
      </c>
    </row>
    <row r="85" spans="1:16" ht="20.100000000000001" customHeight="1" x14ac:dyDescent="0.25">
      <c r="A85" s="38" t="s">
        <v>202</v>
      </c>
      <c r="B85" s="19">
        <v>3301.11</v>
      </c>
      <c r="C85" s="140">
        <v>2969.8600000000006</v>
      </c>
      <c r="D85" s="247">
        <f t="shared" si="28"/>
        <v>6.426001933809794E-3</v>
      </c>
      <c r="E85" s="215">
        <f t="shared" si="29"/>
        <v>5.0990527384860811E-3</v>
      </c>
      <c r="F85" s="52">
        <f t="shared" si="26"/>
        <v>-0.10034503545777013</v>
      </c>
      <c r="H85" s="19">
        <v>1126.9760000000003</v>
      </c>
      <c r="I85" s="140">
        <v>946.00600000000009</v>
      </c>
      <c r="J85" s="214">
        <f t="shared" si="31"/>
        <v>6.7333408267990936E-3</v>
      </c>
      <c r="K85" s="215">
        <f t="shared" si="30"/>
        <v>5.1572149844100719E-3</v>
      </c>
      <c r="L85" s="52">
        <f t="shared" si="32"/>
        <v>-0.16058017207110017</v>
      </c>
      <c r="N85" s="40">
        <f t="shared" si="27"/>
        <v>3.4139304658130154</v>
      </c>
      <c r="O85" s="143">
        <f t="shared" si="27"/>
        <v>3.1853555386449188</v>
      </c>
      <c r="P85" s="52">
        <f t="shared" si="33"/>
        <v>-6.6953597753978356E-2</v>
      </c>
    </row>
    <row r="86" spans="1:16" ht="20.100000000000001" customHeight="1" x14ac:dyDescent="0.25">
      <c r="A86" s="38" t="s">
        <v>208</v>
      </c>
      <c r="B86" s="19">
        <v>2758.3900000000003</v>
      </c>
      <c r="C86" s="140">
        <v>3382.8100000000009</v>
      </c>
      <c r="D86" s="247">
        <f t="shared" si="28"/>
        <v>5.3695331189210901E-3</v>
      </c>
      <c r="E86" s="215">
        <f t="shared" si="29"/>
        <v>5.8080605127103979E-3</v>
      </c>
      <c r="F86" s="52">
        <f t="shared" si="26"/>
        <v>0.2263711802899519</v>
      </c>
      <c r="H86" s="19">
        <v>608.94500000000005</v>
      </c>
      <c r="I86" s="140">
        <v>755.06299999999987</v>
      </c>
      <c r="J86" s="214">
        <f t="shared" si="31"/>
        <v>3.6382622431845694E-3</v>
      </c>
      <c r="K86" s="215">
        <f t="shared" si="30"/>
        <v>4.1162764483244517E-3</v>
      </c>
      <c r="L86" s="52">
        <f t="shared" si="32"/>
        <v>0.23995270508830815</v>
      </c>
      <c r="N86" s="40">
        <f t="shared" si="27"/>
        <v>2.2076102364060195</v>
      </c>
      <c r="O86" s="143">
        <f t="shared" si="27"/>
        <v>2.2320585548700627</v>
      </c>
      <c r="P86" s="52">
        <f t="shared" si="33"/>
        <v>1.1074562919152308E-2</v>
      </c>
    </row>
    <row r="87" spans="1:16" ht="20.100000000000001" customHeight="1" x14ac:dyDescent="0.25">
      <c r="A87" s="38" t="s">
        <v>207</v>
      </c>
      <c r="B87" s="19">
        <v>2736.2000000000007</v>
      </c>
      <c r="C87" s="140">
        <v>4808.4999999999991</v>
      </c>
      <c r="D87" s="247">
        <f t="shared" si="28"/>
        <v>5.3263376534833321E-3</v>
      </c>
      <c r="E87" s="215">
        <f t="shared" si="29"/>
        <v>8.2558757291624225E-3</v>
      </c>
      <c r="F87" s="52">
        <f t="shared" si="26"/>
        <v>0.75736422776112777</v>
      </c>
      <c r="H87" s="19">
        <v>570.36300000000006</v>
      </c>
      <c r="I87" s="140">
        <v>656.19600000000003</v>
      </c>
      <c r="J87" s="214">
        <f t="shared" si="31"/>
        <v>3.4077464595480391E-3</v>
      </c>
      <c r="K87" s="215">
        <f t="shared" si="30"/>
        <v>3.5772963849171691E-3</v>
      </c>
      <c r="L87" s="52">
        <f t="shared" si="32"/>
        <v>0.15048837319391328</v>
      </c>
      <c r="N87" s="40">
        <f t="shared" si="27"/>
        <v>2.0845077114246031</v>
      </c>
      <c r="O87" s="143">
        <f t="shared" si="27"/>
        <v>1.3646584173858796</v>
      </c>
      <c r="P87" s="52">
        <f t="shared" si="33"/>
        <v>-0.34533299641609916</v>
      </c>
    </row>
    <row r="88" spans="1:16" ht="20.100000000000001" customHeight="1" x14ac:dyDescent="0.25">
      <c r="A88" s="38" t="s">
        <v>211</v>
      </c>
      <c r="B88" s="19">
        <v>2367.4300000000003</v>
      </c>
      <c r="C88" s="140">
        <v>1495.96</v>
      </c>
      <c r="D88" s="247">
        <f t="shared" si="28"/>
        <v>4.6084831339032392E-3</v>
      </c>
      <c r="E88" s="215">
        <f t="shared" si="29"/>
        <v>2.5684641480290776E-3</v>
      </c>
      <c r="F88" s="52">
        <f t="shared" ref="F88:F94" si="34">(C88-B88)/B88</f>
        <v>-0.36810803276126441</v>
      </c>
      <c r="H88" s="19">
        <v>769.94100000000003</v>
      </c>
      <c r="I88" s="140">
        <v>481.41699999999992</v>
      </c>
      <c r="J88" s="214">
        <f t="shared" si="31"/>
        <v>4.6001646614715133E-3</v>
      </c>
      <c r="K88" s="215">
        <f t="shared" si="30"/>
        <v>2.6244769759914241E-3</v>
      </c>
      <c r="L88" s="52">
        <f t="shared" ref="L88:L95" si="35">(I88-H88)/H88</f>
        <v>-0.37473520698339235</v>
      </c>
      <c r="N88" s="40">
        <f t="shared" si="27"/>
        <v>3.2522228745939685</v>
      </c>
      <c r="O88" s="143">
        <f t="shared" si="27"/>
        <v>3.2181141206984138</v>
      </c>
      <c r="P88" s="52">
        <f t="shared" si="33"/>
        <v>-1.0487827929017032E-2</v>
      </c>
    </row>
    <row r="89" spans="1:16" ht="20.100000000000001" customHeight="1" x14ac:dyDescent="0.25">
      <c r="A89" s="38" t="s">
        <v>203</v>
      </c>
      <c r="B89" s="19">
        <v>2048.9300000000003</v>
      </c>
      <c r="C89" s="140">
        <v>1961.4299999999998</v>
      </c>
      <c r="D89" s="247">
        <f t="shared" si="28"/>
        <v>3.9884851284085962E-3</v>
      </c>
      <c r="E89" s="215">
        <f t="shared" si="29"/>
        <v>3.3676452805346891E-3</v>
      </c>
      <c r="F89" s="52">
        <f t="shared" si="34"/>
        <v>-4.2705216869292968E-2</v>
      </c>
      <c r="H89" s="19">
        <v>457.84899999999993</v>
      </c>
      <c r="I89" s="140">
        <v>470.76799999999992</v>
      </c>
      <c r="J89" s="214">
        <f t="shared" si="31"/>
        <v>2.7355093313514546E-3</v>
      </c>
      <c r="K89" s="215">
        <f t="shared" si="30"/>
        <v>2.566423240212811E-3</v>
      </c>
      <c r="L89" s="52">
        <f t="shared" si="35"/>
        <v>2.8216726475322616E-2</v>
      </c>
      <c r="N89" s="40">
        <f t="shared" si="27"/>
        <v>2.2345760958158642</v>
      </c>
      <c r="O89" s="143">
        <f t="shared" si="27"/>
        <v>2.4001264383638468</v>
      </c>
      <c r="P89" s="52">
        <f t="shared" si="33"/>
        <v>7.4085793210608278E-2</v>
      </c>
    </row>
    <row r="90" spans="1:16" ht="20.100000000000001" customHeight="1" x14ac:dyDescent="0.25">
      <c r="A90" s="38" t="s">
        <v>201</v>
      </c>
      <c r="B90" s="19">
        <v>1757.71</v>
      </c>
      <c r="C90" s="140">
        <v>1144.1099999999999</v>
      </c>
      <c r="D90" s="247">
        <f t="shared" si="28"/>
        <v>3.4215908767283769E-3</v>
      </c>
      <c r="E90" s="215">
        <f t="shared" si="29"/>
        <v>1.9643610232904273E-3</v>
      </c>
      <c r="F90" s="52">
        <f t="shared" si="34"/>
        <v>-0.34909057808170868</v>
      </c>
      <c r="H90" s="19">
        <v>585.89</v>
      </c>
      <c r="I90" s="140">
        <v>448.16700000000003</v>
      </c>
      <c r="J90" s="214">
        <f t="shared" si="31"/>
        <v>3.5005155895186054E-3</v>
      </c>
      <c r="K90" s="215">
        <f t="shared" si="30"/>
        <v>2.4432123770019524E-3</v>
      </c>
      <c r="L90" s="52">
        <f t="shared" si="35"/>
        <v>-0.23506630937547998</v>
      </c>
      <c r="N90" s="40">
        <f t="shared" si="27"/>
        <v>3.3332574770582175</v>
      </c>
      <c r="O90" s="143">
        <f t="shared" si="27"/>
        <v>3.9171670556152822</v>
      </c>
      <c r="P90" s="52">
        <f t="shared" si="33"/>
        <v>0.17517686004634631</v>
      </c>
    </row>
    <row r="91" spans="1:16" ht="20.100000000000001" customHeight="1" x14ac:dyDescent="0.25">
      <c r="A91" s="38" t="s">
        <v>212</v>
      </c>
      <c r="B91" s="19">
        <v>998.95999999999981</v>
      </c>
      <c r="C91" s="140">
        <v>1007.5599999999998</v>
      </c>
      <c r="D91" s="247">
        <f t="shared" si="28"/>
        <v>1.9445940583011866E-3</v>
      </c>
      <c r="E91" s="215">
        <f t="shared" si="29"/>
        <v>1.7299137256264721E-3</v>
      </c>
      <c r="F91" s="52">
        <f t="shared" si="34"/>
        <v>8.6089533114439253E-3</v>
      </c>
      <c r="H91" s="19">
        <v>355.12600000000003</v>
      </c>
      <c r="I91" s="140">
        <v>386.23400000000009</v>
      </c>
      <c r="J91" s="214">
        <f t="shared" si="31"/>
        <v>2.1217704675679469E-3</v>
      </c>
      <c r="K91" s="215">
        <f t="shared" si="30"/>
        <v>2.1055804849954866E-3</v>
      </c>
      <c r="L91" s="52">
        <f t="shared" si="35"/>
        <v>8.7597078220124858E-2</v>
      </c>
      <c r="N91" s="40">
        <f t="shared" si="27"/>
        <v>3.5549571554416604</v>
      </c>
      <c r="O91" s="143">
        <f t="shared" si="27"/>
        <v>3.8333597999126616</v>
      </c>
      <c r="P91" s="52">
        <f t="shared" ref="P91:P93" si="36">(O91-N91)/N91</f>
        <v>7.8313923993385826E-2</v>
      </c>
    </row>
    <row r="92" spans="1:16" ht="20.100000000000001" customHeight="1" x14ac:dyDescent="0.25">
      <c r="A92" s="38" t="s">
        <v>210</v>
      </c>
      <c r="B92" s="19">
        <v>1077.8799999999999</v>
      </c>
      <c r="C92" s="140">
        <v>1096.0899999999999</v>
      </c>
      <c r="D92" s="247">
        <f t="shared" si="28"/>
        <v>2.0982211936030302E-3</v>
      </c>
      <c r="E92" s="215">
        <f t="shared" si="29"/>
        <v>1.8819138666897454E-3</v>
      </c>
      <c r="F92" s="52">
        <f t="shared" si="34"/>
        <v>1.6894273945151628E-2</v>
      </c>
      <c r="H92" s="19">
        <v>364.02500000000009</v>
      </c>
      <c r="I92" s="140">
        <v>356.97300000000001</v>
      </c>
      <c r="J92" s="214">
        <f t="shared" si="31"/>
        <v>2.174939301702556E-3</v>
      </c>
      <c r="K92" s="215">
        <f t="shared" si="30"/>
        <v>1.9460621863178634E-3</v>
      </c>
      <c r="L92" s="52">
        <f t="shared" si="35"/>
        <v>-1.9372295858801115E-2</v>
      </c>
      <c r="N92" s="40">
        <f t="shared" si="27"/>
        <v>3.3772312316769968</v>
      </c>
      <c r="O92" s="143">
        <f t="shared" si="27"/>
        <v>3.2567854829439193</v>
      </c>
      <c r="P92" s="52">
        <f t="shared" si="36"/>
        <v>-3.5664051547121621E-2</v>
      </c>
    </row>
    <row r="93" spans="1:16" ht="20.100000000000001" customHeight="1" x14ac:dyDescent="0.25">
      <c r="A93" s="38" t="s">
        <v>205</v>
      </c>
      <c r="B93" s="19">
        <v>406.42000000000007</v>
      </c>
      <c r="C93" s="140">
        <v>646.06999999999971</v>
      </c>
      <c r="D93" s="247">
        <f t="shared" si="28"/>
        <v>7.9114470767074614E-4</v>
      </c>
      <c r="E93" s="215">
        <f t="shared" si="29"/>
        <v>1.1092593599542405E-3</v>
      </c>
      <c r="F93" s="52">
        <f t="shared" si="34"/>
        <v>0.5896609418827804</v>
      </c>
      <c r="H93" s="19">
        <v>186.53199999999998</v>
      </c>
      <c r="I93" s="140">
        <v>331.53100000000001</v>
      </c>
      <c r="J93" s="214">
        <f t="shared" si="31"/>
        <v>1.1144722967520941E-3</v>
      </c>
      <c r="K93" s="215">
        <f t="shared" si="30"/>
        <v>1.8073634215813171E-3</v>
      </c>
      <c r="L93" s="52">
        <f t="shared" si="35"/>
        <v>0.77734115326056674</v>
      </c>
      <c r="N93" s="40">
        <f t="shared" si="27"/>
        <v>4.5896363367944479</v>
      </c>
      <c r="O93" s="143">
        <f t="shared" si="27"/>
        <v>5.1315027783367153</v>
      </c>
      <c r="P93" s="52">
        <f t="shared" si="36"/>
        <v>0.11806304503871098</v>
      </c>
    </row>
    <row r="94" spans="1:16" ht="20.100000000000001" customHeight="1" x14ac:dyDescent="0.25">
      <c r="A94" s="38" t="s">
        <v>209</v>
      </c>
      <c r="B94" s="19">
        <v>583.81999999999994</v>
      </c>
      <c r="C94" s="140">
        <v>435.82000000000005</v>
      </c>
      <c r="D94" s="247">
        <f t="shared" si="28"/>
        <v>1.1364748369478246E-3</v>
      </c>
      <c r="E94" s="215">
        <f t="shared" si="29"/>
        <v>7.4827404809890154E-4</v>
      </c>
      <c r="F94" s="52">
        <f t="shared" si="34"/>
        <v>-0.25350279195642478</v>
      </c>
      <c r="H94" s="19">
        <v>279.34199999999993</v>
      </c>
      <c r="I94" s="140">
        <v>330.23400000000009</v>
      </c>
      <c r="J94" s="214">
        <f t="shared" si="31"/>
        <v>1.6689839830126918E-3</v>
      </c>
      <c r="K94" s="215">
        <f t="shared" si="30"/>
        <v>1.8002927393290066E-3</v>
      </c>
      <c r="L94" s="52">
        <f t="shared" si="35"/>
        <v>0.18218527826105699</v>
      </c>
      <c r="N94" s="40">
        <f t="shared" ref="N94" si="37">(H94/B94)*10</f>
        <v>4.7847281696413271</v>
      </c>
      <c r="O94" s="143">
        <f t="shared" ref="O94" si="38">(I94/C94)*10</f>
        <v>7.5773025561011442</v>
      </c>
      <c r="P94" s="52">
        <f t="shared" ref="P94" si="39">(O94-N94)/N94</f>
        <v>0.58364326821708545</v>
      </c>
    </row>
    <row r="95" spans="1:16" ht="20.100000000000001" customHeight="1" thickBot="1" x14ac:dyDescent="0.3">
      <c r="A95" s="8" t="s">
        <v>17</v>
      </c>
      <c r="B95" s="19">
        <f>B96-SUM(B68:B94)</f>
        <v>16813.859999999928</v>
      </c>
      <c r="C95" s="140">
        <f>C96-SUM(C68:C94)</f>
        <v>13314.120000000461</v>
      </c>
      <c r="D95" s="247">
        <f t="shared" si="28"/>
        <v>3.2730171631604722E-2</v>
      </c>
      <c r="E95" s="215">
        <f t="shared" si="29"/>
        <v>2.28594614044213E-2</v>
      </c>
      <c r="F95" s="52">
        <f>(C95-B95)/B95</f>
        <v>-0.20814613658014769</v>
      </c>
      <c r="H95" s="19">
        <f>H96-SUM(H68:H94)</f>
        <v>4983.6299999999756</v>
      </c>
      <c r="I95" s="140">
        <f>I96-SUM(I68:I94)</f>
        <v>4285.8980000001029</v>
      </c>
      <c r="J95" s="214">
        <f t="shared" si="31"/>
        <v>2.9775682307929E-2</v>
      </c>
      <c r="K95" s="215">
        <f t="shared" si="30"/>
        <v>2.3364859617437617E-2</v>
      </c>
      <c r="L95" s="52">
        <f t="shared" si="35"/>
        <v>-0.14000477563540553</v>
      </c>
      <c r="N95" s="40">
        <f t="shared" si="27"/>
        <v>2.9640011276411227</v>
      </c>
      <c r="O95" s="143">
        <f t="shared" si="27"/>
        <v>3.2190621685848968</v>
      </c>
      <c r="P95" s="52">
        <f>(O95-N95)/N95</f>
        <v>8.6052950036075895E-2</v>
      </c>
    </row>
    <row r="96" spans="1:16" ht="26.25" customHeight="1" thickBot="1" x14ac:dyDescent="0.3">
      <c r="A96" s="12" t="s">
        <v>18</v>
      </c>
      <c r="B96" s="17">
        <v>513711.32999999984</v>
      </c>
      <c r="C96" s="145">
        <v>582433.67000000039</v>
      </c>
      <c r="D96" s="243">
        <f>SUM(D68:D95)</f>
        <v>1</v>
      </c>
      <c r="E96" s="244">
        <f>SUM(E68:E95)</f>
        <v>1.0000000000000002</v>
      </c>
      <c r="F96" s="57">
        <f>(C96-B96)/B96</f>
        <v>0.13377618126507074</v>
      </c>
      <c r="G96" s="1"/>
      <c r="H96" s="17">
        <v>167372.48699999996</v>
      </c>
      <c r="I96" s="145">
        <v>183433.50100000002</v>
      </c>
      <c r="J96" s="255">
        <f t="shared" si="31"/>
        <v>1</v>
      </c>
      <c r="K96" s="244">
        <f t="shared" si="30"/>
        <v>1</v>
      </c>
      <c r="L96" s="57">
        <f>(I96-H96)/H96</f>
        <v>9.5959702146267672E-2</v>
      </c>
      <c r="M96" s="1"/>
      <c r="N96" s="37">
        <f t="shared" si="27"/>
        <v>3.258103865452997</v>
      </c>
      <c r="O96" s="150">
        <f t="shared" si="27"/>
        <v>3.1494316082378941</v>
      </c>
      <c r="P96" s="57">
        <f>(O96-N96)/N96</f>
        <v>-3.3354448385577606E-2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135</v>
      </c>
      <c r="B1" s="4"/>
    </row>
    <row r="3" spans="1:19" ht="15.75" thickBot="1" x14ac:dyDescent="0.3"/>
    <row r="4" spans="1:19" x14ac:dyDescent="0.25">
      <c r="A4" s="343" t="s">
        <v>16</v>
      </c>
      <c r="B4" s="319"/>
      <c r="C4" s="319"/>
      <c r="D4" s="319"/>
      <c r="E4" s="362" t="s">
        <v>1</v>
      </c>
      <c r="F4" s="360"/>
      <c r="G4" s="355" t="s">
        <v>104</v>
      </c>
      <c r="H4" s="355"/>
      <c r="I4" s="130" t="s">
        <v>0</v>
      </c>
      <c r="K4" s="356" t="s">
        <v>19</v>
      </c>
      <c r="L4" s="355"/>
      <c r="M4" s="365" t="s">
        <v>104</v>
      </c>
      <c r="N4" s="366"/>
      <c r="O4" s="130" t="s">
        <v>0</v>
      </c>
      <c r="Q4" s="354" t="s">
        <v>22</v>
      </c>
      <c r="R4" s="355"/>
      <c r="S4" s="130" t="s">
        <v>0</v>
      </c>
    </row>
    <row r="5" spans="1:19" x14ac:dyDescent="0.25">
      <c r="A5" s="361"/>
      <c r="B5" s="320"/>
      <c r="C5" s="320"/>
      <c r="D5" s="320"/>
      <c r="E5" s="363" t="s">
        <v>153</v>
      </c>
      <c r="F5" s="353"/>
      <c r="G5" s="357" t="str">
        <f>E5</f>
        <v>jan-jul</v>
      </c>
      <c r="H5" s="357"/>
      <c r="I5" s="131" t="s">
        <v>149</v>
      </c>
      <c r="K5" s="352" t="str">
        <f>E5</f>
        <v>jan-jul</v>
      </c>
      <c r="L5" s="357"/>
      <c r="M5" s="358" t="str">
        <f>E5</f>
        <v>jan-jul</v>
      </c>
      <c r="N5" s="359"/>
      <c r="O5" s="131" t="str">
        <f>I5</f>
        <v>2024/2023</v>
      </c>
      <c r="Q5" s="352" t="str">
        <f>E5</f>
        <v>jan-jul</v>
      </c>
      <c r="R5" s="353"/>
      <c r="S5" s="131" t="str">
        <f>O5</f>
        <v>2024/2023</v>
      </c>
    </row>
    <row r="6" spans="1:19" ht="19.5" customHeight="1" thickBot="1" x14ac:dyDescent="0.3">
      <c r="A6" s="344"/>
      <c r="B6" s="367"/>
      <c r="C6" s="367"/>
      <c r="D6" s="367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187283.50999999995</v>
      </c>
      <c r="F7" s="145">
        <v>181378.36000000013</v>
      </c>
      <c r="G7" s="243">
        <f>E7/E15</f>
        <v>0.43207715468775865</v>
      </c>
      <c r="H7" s="244">
        <f>F7/F15</f>
        <v>0.37726574171036459</v>
      </c>
      <c r="I7" s="164">
        <f t="shared" ref="I7:I18" si="0">(F7-E7)/E7</f>
        <v>-3.1530538913969633E-2</v>
      </c>
      <c r="J7" s="1"/>
      <c r="K7" s="17">
        <v>50015.584999999963</v>
      </c>
      <c r="L7" s="145">
        <v>48876.455999999976</v>
      </c>
      <c r="M7" s="243">
        <f>K7/K15</f>
        <v>0.34265024874959282</v>
      </c>
      <c r="N7" s="244">
        <f>L7/L15</f>
        <v>0.31234734218798726</v>
      </c>
      <c r="O7" s="164">
        <f t="shared" ref="O7:O18" si="1">(L7-K7)/K7</f>
        <v>-2.2775480882608633E-2</v>
      </c>
      <c r="P7" s="1"/>
      <c r="Q7" s="187">
        <f t="shared" ref="Q7:Q18" si="2">(K7/E7)*10</f>
        <v>2.670581355507486</v>
      </c>
      <c r="R7" s="188">
        <f t="shared" ref="R7:R18" si="3">(L7/F7)*10</f>
        <v>2.6947236704532966</v>
      </c>
      <c r="S7" s="55">
        <f>(R7-Q7)/Q7</f>
        <v>9.0400971668668471E-3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172681.14999999994</v>
      </c>
      <c r="F8" s="181">
        <v>178646.79000000012</v>
      </c>
      <c r="G8" s="245">
        <f>E8/E7</f>
        <v>0.9220307222990427</v>
      </c>
      <c r="H8" s="246">
        <f>F8/F7</f>
        <v>0.98493993440011252</v>
      </c>
      <c r="I8" s="206">
        <f t="shared" si="0"/>
        <v>3.4547140785199722E-2</v>
      </c>
      <c r="K8" s="180">
        <v>48039.26599999996</v>
      </c>
      <c r="L8" s="181">
        <v>48250.100999999973</v>
      </c>
      <c r="M8" s="250">
        <f>K8/K7</f>
        <v>0.96048593653358239</v>
      </c>
      <c r="N8" s="246">
        <f>L8/L7</f>
        <v>0.98718493419408304</v>
      </c>
      <c r="O8" s="207">
        <f t="shared" si="1"/>
        <v>4.3888056074798034E-3</v>
      </c>
      <c r="Q8" s="189">
        <f t="shared" si="2"/>
        <v>2.7819635206274675</v>
      </c>
      <c r="R8" s="190">
        <f t="shared" si="3"/>
        <v>2.700865825800729</v>
      </c>
      <c r="S8" s="182">
        <f t="shared" ref="S8:S18" si="4">(R8-Q8)/Q8</f>
        <v>-2.9151243079005976E-2</v>
      </c>
    </row>
    <row r="9" spans="1:19" ht="24" customHeight="1" x14ac:dyDescent="0.25">
      <c r="A9" s="8"/>
      <c r="B9" t="s">
        <v>37</v>
      </c>
      <c r="E9" s="19">
        <v>10948.69</v>
      </c>
      <c r="F9" s="140">
        <v>2731.57</v>
      </c>
      <c r="G9" s="247">
        <f>E9/E7</f>
        <v>5.8460512620678688E-2</v>
      </c>
      <c r="H9" s="215">
        <f>F9/F7</f>
        <v>1.5060065599887429E-2</v>
      </c>
      <c r="I9" s="182">
        <f t="shared" si="0"/>
        <v>-0.75051170505329867</v>
      </c>
      <c r="K9" s="19">
        <v>1728.9359999999999</v>
      </c>
      <c r="L9" s="140">
        <v>626.35500000000013</v>
      </c>
      <c r="M9" s="247">
        <f>K9/K7</f>
        <v>3.4567945171490068E-2</v>
      </c>
      <c r="N9" s="215">
        <f>L9/L7</f>
        <v>1.281506580591687E-2</v>
      </c>
      <c r="O9" s="182">
        <f t="shared" si="1"/>
        <v>-0.63772227543413973</v>
      </c>
      <c r="Q9" s="189">
        <f t="shared" si="2"/>
        <v>1.5791259045602715</v>
      </c>
      <c r="R9" s="190">
        <f t="shared" si="3"/>
        <v>2.2930219617289693</v>
      </c>
      <c r="S9" s="182">
        <f t="shared" si="4"/>
        <v>0.45208305120388209</v>
      </c>
    </row>
    <row r="10" spans="1:19" ht="24" customHeight="1" thickBot="1" x14ac:dyDescent="0.3">
      <c r="A10" s="8"/>
      <c r="B10" t="s">
        <v>36</v>
      </c>
      <c r="E10" s="19">
        <v>3653.6700000000005</v>
      </c>
      <c r="F10" s="140"/>
      <c r="G10" s="247">
        <f>E10/E7</f>
        <v>1.9508765080278566E-2</v>
      </c>
      <c r="H10" s="215">
        <f>F10/F7</f>
        <v>0</v>
      </c>
      <c r="I10" s="186">
        <f t="shared" si="0"/>
        <v>-1</v>
      </c>
      <c r="K10" s="19">
        <v>247.38300000000001</v>
      </c>
      <c r="L10" s="140"/>
      <c r="M10" s="247">
        <f>K10/K7</f>
        <v>4.946118294927475E-3</v>
      </c>
      <c r="N10" s="215">
        <f>L10/L7</f>
        <v>0</v>
      </c>
      <c r="O10" s="209">
        <f t="shared" si="1"/>
        <v>-1</v>
      </c>
      <c r="Q10" s="189">
        <f t="shared" si="2"/>
        <v>0.67708085295059472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246165.72000000023</v>
      </c>
      <c r="F11" s="145">
        <v>299392.45999999973</v>
      </c>
      <c r="G11" s="243">
        <f>E11/E15</f>
        <v>0.56792284531224135</v>
      </c>
      <c r="H11" s="244">
        <f>F11/F15</f>
        <v>0.62273425828963547</v>
      </c>
      <c r="I11" s="164">
        <f t="shared" si="0"/>
        <v>0.21622320118333066</v>
      </c>
      <c r="J11" s="1"/>
      <c r="K11" s="17">
        <v>95951.287000000011</v>
      </c>
      <c r="L11" s="145">
        <v>107604.64499999997</v>
      </c>
      <c r="M11" s="243">
        <f>K11/K15</f>
        <v>0.65734975125040718</v>
      </c>
      <c r="N11" s="244">
        <f>L11/L15</f>
        <v>0.68765265781201279</v>
      </c>
      <c r="O11" s="164">
        <f t="shared" si="1"/>
        <v>0.12145077324496921</v>
      </c>
      <c r="Q11" s="191">
        <f t="shared" si="2"/>
        <v>3.8978330126550489</v>
      </c>
      <c r="R11" s="192">
        <f t="shared" si="3"/>
        <v>3.5941000317776899</v>
      </c>
      <c r="S11" s="57">
        <f t="shared" si="4"/>
        <v>-7.7923548774725002E-2</v>
      </c>
    </row>
    <row r="12" spans="1:19" s="3" customFormat="1" ht="24" customHeight="1" x14ac:dyDescent="0.25">
      <c r="A12" s="46"/>
      <c r="B12" s="3" t="s">
        <v>33</v>
      </c>
      <c r="E12" s="31">
        <v>241880.93000000023</v>
      </c>
      <c r="F12" s="141">
        <v>293938.33999999973</v>
      </c>
      <c r="G12" s="247">
        <f>E12/E11</f>
        <v>0.98259388025270133</v>
      </c>
      <c r="H12" s="215">
        <f>F12/F11</f>
        <v>0.98178270755382413</v>
      </c>
      <c r="I12" s="206">
        <f t="shared" si="0"/>
        <v>0.21521915762437105</v>
      </c>
      <c r="K12" s="31">
        <v>94734.344000000012</v>
      </c>
      <c r="L12" s="141">
        <v>106252.13199999997</v>
      </c>
      <c r="M12" s="247">
        <f>K12/K11</f>
        <v>0.98731707475690245</v>
      </c>
      <c r="N12" s="215">
        <f>L12/L11</f>
        <v>0.98743071918503145</v>
      </c>
      <c r="O12" s="206">
        <f t="shared" si="1"/>
        <v>0.12157985703685197</v>
      </c>
      <c r="Q12" s="189">
        <f t="shared" si="2"/>
        <v>3.9165693632813436</v>
      </c>
      <c r="R12" s="190">
        <f t="shared" si="3"/>
        <v>3.6147762146305946</v>
      </c>
      <c r="S12" s="182">
        <f t="shared" si="4"/>
        <v>-7.7055484189842996E-2</v>
      </c>
    </row>
    <row r="13" spans="1:19" ht="24" customHeight="1" x14ac:dyDescent="0.25">
      <c r="A13" s="8"/>
      <c r="B13" s="3" t="s">
        <v>37</v>
      </c>
      <c r="D13" s="3"/>
      <c r="E13" s="19">
        <v>4184.6000000000004</v>
      </c>
      <c r="F13" s="140">
        <v>5329.08</v>
      </c>
      <c r="G13" s="247">
        <f>E13/E11</f>
        <v>1.6999117505069335E-2</v>
      </c>
      <c r="H13" s="215">
        <f>F13/F11</f>
        <v>1.7799646657768217E-2</v>
      </c>
      <c r="I13" s="182">
        <f t="shared" si="0"/>
        <v>0.27349806433111873</v>
      </c>
      <c r="K13" s="19">
        <v>1183.4580000000001</v>
      </c>
      <c r="L13" s="140">
        <v>1309.2290000000005</v>
      </c>
      <c r="M13" s="247">
        <f>K13/K11</f>
        <v>1.2333946078284494E-2</v>
      </c>
      <c r="N13" s="215">
        <f>L13/L11</f>
        <v>1.2167030521777204E-2</v>
      </c>
      <c r="O13" s="182">
        <f t="shared" si="1"/>
        <v>0.10627415590582885</v>
      </c>
      <c r="Q13" s="189">
        <f t="shared" si="2"/>
        <v>2.8281269416431676</v>
      </c>
      <c r="R13" s="190">
        <f t="shared" si="3"/>
        <v>2.456763644006096</v>
      </c>
      <c r="S13" s="182">
        <f t="shared" si="4"/>
        <v>-0.13131068912391397</v>
      </c>
    </row>
    <row r="14" spans="1:19" ht="24" customHeight="1" thickBot="1" x14ac:dyDescent="0.3">
      <c r="A14" s="8"/>
      <c r="B14" t="s">
        <v>36</v>
      </c>
      <c r="E14" s="19">
        <v>100.19</v>
      </c>
      <c r="F14" s="140">
        <v>125.04000000000002</v>
      </c>
      <c r="G14" s="247">
        <f>E14/E11</f>
        <v>4.0700224222934005E-4</v>
      </c>
      <c r="H14" s="215">
        <f>F14/F11</f>
        <v>4.1764578840763103E-4</v>
      </c>
      <c r="I14" s="182">
        <f t="shared" si="0"/>
        <v>0.24802874538377107</v>
      </c>
      <c r="K14" s="19">
        <v>33.485000000000007</v>
      </c>
      <c r="L14" s="140">
        <v>43.283999999999999</v>
      </c>
      <c r="M14" s="247">
        <f>K14/K11</f>
        <v>3.4897916481307857E-4</v>
      </c>
      <c r="N14" s="215">
        <f>L14/L11</f>
        <v>4.0225029319133953E-4</v>
      </c>
      <c r="O14" s="182">
        <f t="shared" si="1"/>
        <v>0.29263849484843929</v>
      </c>
      <c r="Q14" s="189">
        <f t="shared" ref="Q14" si="5">(K14/E14)*10</f>
        <v>3.3421499151611944</v>
      </c>
      <c r="R14" s="190">
        <f t="shared" ref="R14" si="6">(L14/F14)*10</f>
        <v>3.4616122840690973</v>
      </c>
      <c r="S14" s="182">
        <f t="shared" ref="S14" si="7">(R14-Q14)/Q14</f>
        <v>3.5744168257078643E-2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433449.23000000016</v>
      </c>
      <c r="F15" s="145">
        <v>480770.81999999983</v>
      </c>
      <c r="G15" s="243">
        <f>G7+G11</f>
        <v>1</v>
      </c>
      <c r="H15" s="244">
        <f>H7+H11</f>
        <v>1</v>
      </c>
      <c r="I15" s="164">
        <f t="shared" si="0"/>
        <v>0.1091744700988387</v>
      </c>
      <c r="J15" s="1"/>
      <c r="K15" s="17">
        <v>145966.87199999997</v>
      </c>
      <c r="L15" s="145">
        <v>156481.10099999994</v>
      </c>
      <c r="M15" s="243">
        <f>M7+M11</f>
        <v>1</v>
      </c>
      <c r="N15" s="244">
        <f>N7+N11</f>
        <v>1</v>
      </c>
      <c r="O15" s="164">
        <f t="shared" si="1"/>
        <v>7.2031611391932579E-2</v>
      </c>
      <c r="Q15" s="191">
        <f t="shared" si="2"/>
        <v>3.367565608548893</v>
      </c>
      <c r="R15" s="192">
        <f t="shared" si="3"/>
        <v>3.2547961417458735</v>
      </c>
      <c r="S15" s="57">
        <f t="shared" si="4"/>
        <v>-3.3486939799106871E-2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414562.08000000019</v>
      </c>
      <c r="F16" s="181">
        <f t="shared" ref="F16:F17" si="8">F8+F12</f>
        <v>472585.12999999989</v>
      </c>
      <c r="G16" s="245">
        <f>E16/E15</f>
        <v>0.95642592328517928</v>
      </c>
      <c r="H16" s="246">
        <f>F16/F15</f>
        <v>0.98297382108173714</v>
      </c>
      <c r="I16" s="207">
        <f t="shared" si="0"/>
        <v>0.13996227054823651</v>
      </c>
      <c r="J16" s="3"/>
      <c r="K16" s="180">
        <f t="shared" ref="K16:L18" si="9">K8+K12</f>
        <v>142773.60999999999</v>
      </c>
      <c r="L16" s="181">
        <f t="shared" si="9"/>
        <v>154502.23299999995</v>
      </c>
      <c r="M16" s="250">
        <f>K16/K15</f>
        <v>0.97812337857044718</v>
      </c>
      <c r="N16" s="246">
        <f>L16/L15</f>
        <v>0.98735394889635908</v>
      </c>
      <c r="O16" s="207">
        <f t="shared" si="1"/>
        <v>8.2148395631377283E-2</v>
      </c>
      <c r="P16" s="3"/>
      <c r="Q16" s="189">
        <f t="shared" si="2"/>
        <v>3.443962120220931</v>
      </c>
      <c r="R16" s="190">
        <f t="shared" si="3"/>
        <v>3.2692995016580397</v>
      </c>
      <c r="S16" s="182">
        <f t="shared" si="4"/>
        <v>-5.0715603849814286E-2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15133.29</v>
      </c>
      <c r="F17" s="140">
        <f t="shared" si="8"/>
        <v>8060.65</v>
      </c>
      <c r="G17" s="248">
        <f>E17/E15</f>
        <v>3.4913639136006758E-2</v>
      </c>
      <c r="H17" s="215">
        <f>F17/F15</f>
        <v>1.6766096577991156E-2</v>
      </c>
      <c r="I17" s="182">
        <f t="shared" si="0"/>
        <v>-0.46735640432450581</v>
      </c>
      <c r="K17" s="19">
        <f t="shared" si="9"/>
        <v>2912.3940000000002</v>
      </c>
      <c r="L17" s="140">
        <f t="shared" si="9"/>
        <v>1935.5840000000007</v>
      </c>
      <c r="M17" s="247">
        <f>K17/K15</f>
        <v>1.9952431398269608E-2</v>
      </c>
      <c r="N17" s="215">
        <f>L17/L15</f>
        <v>1.2369442620422267E-2</v>
      </c>
      <c r="O17" s="182">
        <f t="shared" si="1"/>
        <v>-0.33539761447111877</v>
      </c>
      <c r="Q17" s="189">
        <f t="shared" si="2"/>
        <v>1.9244949379811001</v>
      </c>
      <c r="R17" s="190">
        <f t="shared" si="3"/>
        <v>2.4012753313938711</v>
      </c>
      <c r="S17" s="182">
        <f t="shared" si="4"/>
        <v>0.24774312678262464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3753.8600000000006</v>
      </c>
      <c r="F18" s="142">
        <f>F10+F14</f>
        <v>125.04000000000002</v>
      </c>
      <c r="G18" s="249">
        <f>E18/E15</f>
        <v>8.6604375788140158E-3</v>
      </c>
      <c r="H18" s="221">
        <f>F18/F15</f>
        <v>2.6008234027181612E-4</v>
      </c>
      <c r="I18" s="208">
        <f t="shared" si="0"/>
        <v>-0.96669028679812252</v>
      </c>
      <c r="K18" s="21">
        <f t="shared" si="9"/>
        <v>280.86799999999999</v>
      </c>
      <c r="L18" s="142">
        <f t="shared" si="9"/>
        <v>43.283999999999999</v>
      </c>
      <c r="M18" s="249">
        <f>K18/K15</f>
        <v>1.924190031283263E-3</v>
      </c>
      <c r="N18" s="221">
        <f>L18/L15</f>
        <v>2.7660848321868606E-4</v>
      </c>
      <c r="O18" s="208">
        <f t="shared" si="1"/>
        <v>-0.84589202045088796</v>
      </c>
      <c r="Q18" s="193">
        <f t="shared" si="2"/>
        <v>0.74821117463091302</v>
      </c>
      <c r="R18" s="194">
        <f t="shared" si="3"/>
        <v>3.4616122840690973</v>
      </c>
      <c r="S18" s="186">
        <f t="shared" si="4"/>
        <v>3.6265177552001737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64" workbookViewId="0">
      <selection activeCell="H100" sqref="H100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104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6" x14ac:dyDescent="0.25">
      <c r="A5" s="369"/>
      <c r="B5" s="363" t="s">
        <v>153</v>
      </c>
      <c r="C5" s="357"/>
      <c r="D5" s="363" t="str">
        <f>B5</f>
        <v>jan-jul</v>
      </c>
      <c r="E5" s="357"/>
      <c r="F5" s="131" t="s">
        <v>149</v>
      </c>
      <c r="H5" s="352" t="str">
        <f>B5</f>
        <v>jan-jul</v>
      </c>
      <c r="I5" s="357"/>
      <c r="J5" s="363" t="str">
        <f>B5</f>
        <v>jan-jul</v>
      </c>
      <c r="K5" s="353"/>
      <c r="L5" s="131" t="str">
        <f>F5</f>
        <v>2024/2023</v>
      </c>
      <c r="N5" s="352" t="str">
        <f>B5</f>
        <v>jan-jul</v>
      </c>
      <c r="O5" s="353"/>
      <c r="P5" s="131" t="str">
        <f>L5</f>
        <v>2024/2023</v>
      </c>
    </row>
    <row r="6" spans="1:16" ht="19.5" customHeight="1" thickBot="1" x14ac:dyDescent="0.3">
      <c r="A6" s="370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164</v>
      </c>
      <c r="B7" s="39">
        <v>58883.579999999987</v>
      </c>
      <c r="C7" s="147">
        <v>62432.510000000009</v>
      </c>
      <c r="D7" s="247">
        <f>B7/$B$33</f>
        <v>0.1358488513176041</v>
      </c>
      <c r="E7" s="246">
        <f>C7/$C$33</f>
        <v>0.12985919153745643</v>
      </c>
      <c r="F7" s="52">
        <f>(C7-B7)/B7</f>
        <v>6.0270282479428443E-2</v>
      </c>
      <c r="H7" s="39">
        <v>21442.003000000001</v>
      </c>
      <c r="I7" s="147">
        <v>21831.485000000001</v>
      </c>
      <c r="J7" s="247">
        <f>H7/$H$33</f>
        <v>0.14689636563562178</v>
      </c>
      <c r="K7" s="246">
        <f>I7/$I$33</f>
        <v>0.13951515461282449</v>
      </c>
      <c r="L7" s="52">
        <f t="shared" ref="L7:L33" si="0">(I7-H7)/H7</f>
        <v>1.8164441073905267E-2</v>
      </c>
      <c r="N7" s="27">
        <f t="shared" ref="N7:N33" si="1">(H7/B7)*10</f>
        <v>3.6414231267867891</v>
      </c>
      <c r="O7" s="151">
        <f t="shared" ref="O7:O33" si="2">(I7/C7)*10</f>
        <v>3.4968135991969564</v>
      </c>
      <c r="P7" s="61">
        <f>(O7-N7)/N7</f>
        <v>-3.9712365895099071E-2</v>
      </c>
    </row>
    <row r="8" spans="1:16" ht="20.100000000000001" customHeight="1" x14ac:dyDescent="0.25">
      <c r="A8" s="8" t="s">
        <v>165</v>
      </c>
      <c r="B8" s="19">
        <v>42596.919999999976</v>
      </c>
      <c r="C8" s="140">
        <v>48169.189999999995</v>
      </c>
      <c r="D8" s="247">
        <f t="shared" ref="D8:D32" si="3">B8/$B$33</f>
        <v>9.8274300775664014E-2</v>
      </c>
      <c r="E8" s="215">
        <f t="shared" ref="E8:E32" si="4">C8/$C$33</f>
        <v>0.10019158400669986</v>
      </c>
      <c r="F8" s="52">
        <f t="shared" ref="F8:F33" si="5">(C8-B8)/B8</f>
        <v>0.13081391800158373</v>
      </c>
      <c r="H8" s="19">
        <v>18665.733999999993</v>
      </c>
      <c r="I8" s="140">
        <v>20518.409000000003</v>
      </c>
      <c r="J8" s="247">
        <f t="shared" ref="J8:J32" si="6">H8/$H$33</f>
        <v>0.12787650885606425</v>
      </c>
      <c r="K8" s="215">
        <f t="shared" ref="K8:K32" si="7">I8/$I$33</f>
        <v>0.13112387929836977</v>
      </c>
      <c r="L8" s="52">
        <f t="shared" si="0"/>
        <v>9.9255405654018802E-2</v>
      </c>
      <c r="N8" s="27">
        <f t="shared" si="1"/>
        <v>4.3819445161762873</v>
      </c>
      <c r="O8" s="152">
        <f t="shared" si="2"/>
        <v>4.2596541482221326</v>
      </c>
      <c r="P8" s="52">
        <f t="shared" ref="P8:P71" si="8">(O8-N8)/N8</f>
        <v>-2.7907785573895415E-2</v>
      </c>
    </row>
    <row r="9" spans="1:16" ht="20.100000000000001" customHeight="1" x14ac:dyDescent="0.25">
      <c r="A9" s="8" t="s">
        <v>168</v>
      </c>
      <c r="B9" s="19">
        <v>33903.670000000006</v>
      </c>
      <c r="C9" s="140">
        <v>33555.30999999999</v>
      </c>
      <c r="D9" s="247">
        <f t="shared" si="3"/>
        <v>7.8218318671370121E-2</v>
      </c>
      <c r="E9" s="215">
        <f t="shared" si="4"/>
        <v>6.9794814086262508E-2</v>
      </c>
      <c r="F9" s="52">
        <f t="shared" si="5"/>
        <v>-1.0274993828102241E-2</v>
      </c>
      <c r="H9" s="19">
        <v>14131.040000000003</v>
      </c>
      <c r="I9" s="140">
        <v>14218.438</v>
      </c>
      <c r="J9" s="247">
        <f t="shared" si="6"/>
        <v>9.6809911772309576E-2</v>
      </c>
      <c r="K9" s="215">
        <f t="shared" si="7"/>
        <v>9.0863611702220848E-2</v>
      </c>
      <c r="L9" s="52">
        <f t="shared" si="0"/>
        <v>6.1848243299854359E-3</v>
      </c>
      <c r="N9" s="27">
        <f t="shared" si="1"/>
        <v>4.1679971519307495</v>
      </c>
      <c r="O9" s="152">
        <f t="shared" si="2"/>
        <v>4.2373138558398074</v>
      </c>
      <c r="P9" s="52">
        <f t="shared" si="8"/>
        <v>1.6630698482350968E-2</v>
      </c>
    </row>
    <row r="10" spans="1:16" ht="20.100000000000001" customHeight="1" x14ac:dyDescent="0.25">
      <c r="A10" s="8" t="s">
        <v>167</v>
      </c>
      <c r="B10" s="19">
        <v>46749.549999999988</v>
      </c>
      <c r="C10" s="140">
        <v>54201.24</v>
      </c>
      <c r="D10" s="247">
        <f t="shared" si="3"/>
        <v>0.1078547307605091</v>
      </c>
      <c r="E10" s="215">
        <f t="shared" si="4"/>
        <v>0.11273820653258444</v>
      </c>
      <c r="F10" s="52">
        <f t="shared" si="5"/>
        <v>0.15939597279546031</v>
      </c>
      <c r="H10" s="19">
        <v>11605.964</v>
      </c>
      <c r="I10" s="140">
        <v>13027.261</v>
      </c>
      <c r="J10" s="247">
        <f t="shared" si="6"/>
        <v>7.9510945469873473E-2</v>
      </c>
      <c r="K10" s="215">
        <f t="shared" si="7"/>
        <v>8.3251337808519149E-2</v>
      </c>
      <c r="L10" s="52">
        <f t="shared" si="0"/>
        <v>0.12246264075952679</v>
      </c>
      <c r="N10" s="27">
        <f t="shared" si="1"/>
        <v>2.4825830409062766</v>
      </c>
      <c r="O10" s="152">
        <f t="shared" si="2"/>
        <v>2.4034987022437129</v>
      </c>
      <c r="P10" s="52">
        <f t="shared" si="8"/>
        <v>-3.1855667004674959E-2</v>
      </c>
    </row>
    <row r="11" spans="1:16" ht="20.100000000000001" customHeight="1" x14ac:dyDescent="0.25">
      <c r="A11" s="8" t="s">
        <v>173</v>
      </c>
      <c r="B11" s="19">
        <v>19971.910000000003</v>
      </c>
      <c r="C11" s="140">
        <v>60546.220000000016</v>
      </c>
      <c r="D11" s="247">
        <f t="shared" si="3"/>
        <v>4.6076699686373887E-2</v>
      </c>
      <c r="E11" s="215">
        <f t="shared" si="4"/>
        <v>0.12593572130687963</v>
      </c>
      <c r="F11" s="52">
        <f t="shared" si="5"/>
        <v>2.0315688384335804</v>
      </c>
      <c r="H11" s="19">
        <v>3922.1970000000001</v>
      </c>
      <c r="I11" s="140">
        <v>12339.425999999998</v>
      </c>
      <c r="J11" s="247">
        <f t="shared" si="6"/>
        <v>2.6870460031506331E-2</v>
      </c>
      <c r="K11" s="215">
        <f t="shared" si="7"/>
        <v>7.8855695167942358E-2</v>
      </c>
      <c r="L11" s="52">
        <f t="shared" si="0"/>
        <v>2.1460495227547205</v>
      </c>
      <c r="N11" s="27">
        <f t="shared" si="1"/>
        <v>1.9638567367868167</v>
      </c>
      <c r="O11" s="152">
        <f t="shared" si="2"/>
        <v>2.0380175674055283</v>
      </c>
      <c r="P11" s="52">
        <f t="shared" si="8"/>
        <v>3.7762851652840296E-2</v>
      </c>
    </row>
    <row r="12" spans="1:16" ht="20.100000000000001" customHeight="1" x14ac:dyDescent="0.25">
      <c r="A12" s="8" t="s">
        <v>166</v>
      </c>
      <c r="B12" s="19">
        <v>27387.21</v>
      </c>
      <c r="C12" s="140">
        <v>31491.370000000006</v>
      </c>
      <c r="D12" s="247">
        <f t="shared" si="3"/>
        <v>6.3184354947406401E-2</v>
      </c>
      <c r="E12" s="215">
        <f t="shared" si="4"/>
        <v>6.5501833077140567E-2</v>
      </c>
      <c r="F12" s="52">
        <f t="shared" si="5"/>
        <v>0.14985681272389584</v>
      </c>
      <c r="H12" s="19">
        <v>10162.975999999999</v>
      </c>
      <c r="I12" s="140">
        <v>11731.664000000002</v>
      </c>
      <c r="J12" s="247">
        <f t="shared" si="6"/>
        <v>6.9625222906742848E-2</v>
      </c>
      <c r="K12" s="215">
        <f t="shared" si="7"/>
        <v>7.4971762884004797E-2</v>
      </c>
      <c r="L12" s="52">
        <f t="shared" si="0"/>
        <v>0.15435321307459585</v>
      </c>
      <c r="N12" s="27">
        <f t="shared" si="1"/>
        <v>3.7108475087458705</v>
      </c>
      <c r="O12" s="152">
        <f t="shared" si="2"/>
        <v>3.7253584077161457</v>
      </c>
      <c r="P12" s="52">
        <f t="shared" si="8"/>
        <v>3.9104002350070378E-3</v>
      </c>
    </row>
    <row r="13" spans="1:16" ht="20.100000000000001" customHeight="1" x14ac:dyDescent="0.25">
      <c r="A13" s="8" t="s">
        <v>174</v>
      </c>
      <c r="B13" s="19">
        <v>18364.580000000002</v>
      </c>
      <c r="C13" s="140">
        <v>16384.070000000003</v>
      </c>
      <c r="D13" s="247">
        <f t="shared" si="3"/>
        <v>4.23684683901734E-2</v>
      </c>
      <c r="E13" s="215">
        <f t="shared" si="4"/>
        <v>3.4078752949274246E-2</v>
      </c>
      <c r="F13" s="52">
        <f t="shared" si="5"/>
        <v>-0.10784401276805668</v>
      </c>
      <c r="H13" s="19">
        <v>8614.8480000000018</v>
      </c>
      <c r="I13" s="140">
        <v>7478.0450000000001</v>
      </c>
      <c r="J13" s="247">
        <f t="shared" si="6"/>
        <v>5.9019199918184197E-2</v>
      </c>
      <c r="K13" s="215">
        <f t="shared" si="7"/>
        <v>4.778880613832083E-2</v>
      </c>
      <c r="L13" s="52">
        <f t="shared" si="0"/>
        <v>-0.13195856734790926</v>
      </c>
      <c r="N13" s="27">
        <f t="shared" si="1"/>
        <v>4.6910128083517302</v>
      </c>
      <c r="O13" s="152">
        <f t="shared" si="2"/>
        <v>4.564216949756684</v>
      </c>
      <c r="P13" s="52">
        <f t="shared" si="8"/>
        <v>-2.7029527263132354E-2</v>
      </c>
    </row>
    <row r="14" spans="1:16" ht="20.100000000000001" customHeight="1" x14ac:dyDescent="0.25">
      <c r="A14" s="8" t="s">
        <v>172</v>
      </c>
      <c r="B14" s="19">
        <v>28097.420000000006</v>
      </c>
      <c r="C14" s="140">
        <v>30708.280000000006</v>
      </c>
      <c r="D14" s="247">
        <f t="shared" si="3"/>
        <v>6.4822862876005111E-2</v>
      </c>
      <c r="E14" s="215">
        <f t="shared" si="4"/>
        <v>6.3873011261373958E-2</v>
      </c>
      <c r="F14" s="52">
        <f t="shared" si="5"/>
        <v>9.2921698860607138E-2</v>
      </c>
      <c r="H14" s="19">
        <v>6525.7319999999991</v>
      </c>
      <c r="I14" s="140">
        <v>6787.1859999999997</v>
      </c>
      <c r="J14" s="247">
        <f t="shared" si="6"/>
        <v>4.4706938708668091E-2</v>
      </c>
      <c r="K14" s="215">
        <f t="shared" si="7"/>
        <v>4.337383848034148E-2</v>
      </c>
      <c r="L14" s="52">
        <f t="shared" si="0"/>
        <v>4.0065083886374843E-2</v>
      </c>
      <c r="N14" s="27">
        <f t="shared" si="1"/>
        <v>2.3225377988441638</v>
      </c>
      <c r="O14" s="152">
        <f t="shared" si="2"/>
        <v>2.2102136622435378</v>
      </c>
      <c r="P14" s="52">
        <f t="shared" si="8"/>
        <v>-4.8362673217428515E-2</v>
      </c>
    </row>
    <row r="15" spans="1:16" ht="20.100000000000001" customHeight="1" x14ac:dyDescent="0.25">
      <c r="A15" s="8" t="s">
        <v>163</v>
      </c>
      <c r="B15" s="19">
        <v>30732.070000000007</v>
      </c>
      <c r="C15" s="140">
        <v>23961.829999999998</v>
      </c>
      <c r="D15" s="247">
        <f t="shared" si="3"/>
        <v>7.090119874016157E-2</v>
      </c>
      <c r="E15" s="215">
        <f t="shared" si="4"/>
        <v>4.9840441647436069E-2</v>
      </c>
      <c r="F15" s="52">
        <f t="shared" si="5"/>
        <v>-0.22029886044122662</v>
      </c>
      <c r="H15" s="19">
        <v>7520.2829999999994</v>
      </c>
      <c r="I15" s="140">
        <v>6544.7240000000002</v>
      </c>
      <c r="J15" s="247">
        <f t="shared" si="6"/>
        <v>5.1520477879391707E-2</v>
      </c>
      <c r="K15" s="215">
        <f t="shared" si="7"/>
        <v>4.1824373411074103E-2</v>
      </c>
      <c r="L15" s="52">
        <f t="shared" si="0"/>
        <v>-0.12972370853596857</v>
      </c>
      <c r="N15" s="27">
        <f t="shared" si="1"/>
        <v>2.4470473352429556</v>
      </c>
      <c r="O15" s="152">
        <f t="shared" si="2"/>
        <v>2.7313122578701208</v>
      </c>
      <c r="P15" s="52">
        <f t="shared" si="8"/>
        <v>0.11616649932885008</v>
      </c>
    </row>
    <row r="16" spans="1:16" ht="20.100000000000001" customHeight="1" x14ac:dyDescent="0.25">
      <c r="A16" s="8" t="s">
        <v>169</v>
      </c>
      <c r="B16" s="19">
        <v>7339.55</v>
      </c>
      <c r="C16" s="140">
        <v>12149.41</v>
      </c>
      <c r="D16" s="247">
        <f t="shared" si="3"/>
        <v>1.6932894309213561E-2</v>
      </c>
      <c r="E16" s="215">
        <f t="shared" si="4"/>
        <v>2.5270689265209555E-2</v>
      </c>
      <c r="F16" s="52">
        <f t="shared" si="5"/>
        <v>0.65533445510964561</v>
      </c>
      <c r="H16" s="19">
        <v>2512.3319999999999</v>
      </c>
      <c r="I16" s="140">
        <v>3647.1099999999997</v>
      </c>
      <c r="J16" s="247">
        <f t="shared" si="6"/>
        <v>1.7211658820776816E-2</v>
      </c>
      <c r="K16" s="215">
        <f t="shared" si="7"/>
        <v>2.3307031818494174E-2</v>
      </c>
      <c r="L16" s="52">
        <f t="shared" si="0"/>
        <v>0.45168313741973587</v>
      </c>
      <c r="N16" s="27">
        <f t="shared" si="1"/>
        <v>3.4230054976122508</v>
      </c>
      <c r="O16" s="152">
        <f t="shared" si="2"/>
        <v>3.0018823959352758</v>
      </c>
      <c r="P16" s="52">
        <f t="shared" si="8"/>
        <v>-0.12302729340362827</v>
      </c>
    </row>
    <row r="17" spans="1:16" ht="20.100000000000001" customHeight="1" x14ac:dyDescent="0.25">
      <c r="A17" s="8" t="s">
        <v>175</v>
      </c>
      <c r="B17" s="19">
        <v>21729.189999999995</v>
      </c>
      <c r="C17" s="140">
        <v>13379.260000000002</v>
      </c>
      <c r="D17" s="247">
        <f t="shared" si="3"/>
        <v>5.0130876919541406E-2</v>
      </c>
      <c r="E17" s="215">
        <f t="shared" si="4"/>
        <v>2.7828768809221818E-2</v>
      </c>
      <c r="F17" s="52">
        <f t="shared" si="5"/>
        <v>-0.38427249243989281</v>
      </c>
      <c r="H17" s="19">
        <v>4662.8780000000006</v>
      </c>
      <c r="I17" s="140">
        <v>3433.4469999999983</v>
      </c>
      <c r="J17" s="247">
        <f t="shared" si="6"/>
        <v>3.194476894729923E-2</v>
      </c>
      <c r="K17" s="215">
        <f t="shared" si="7"/>
        <v>2.1941608143465192E-2</v>
      </c>
      <c r="L17" s="52">
        <f t="shared" si="0"/>
        <v>-0.26366355714217748</v>
      </c>
      <c r="N17" s="27">
        <f t="shared" si="1"/>
        <v>2.1459051165736049</v>
      </c>
      <c r="O17" s="152">
        <f t="shared" si="2"/>
        <v>2.566245816285802</v>
      </c>
      <c r="P17" s="52">
        <f t="shared" si="8"/>
        <v>0.19588037535571962</v>
      </c>
    </row>
    <row r="18" spans="1:16" ht="20.100000000000001" customHeight="1" x14ac:dyDescent="0.25">
      <c r="A18" s="8" t="s">
        <v>180</v>
      </c>
      <c r="B18" s="19">
        <v>5389.68</v>
      </c>
      <c r="C18" s="140">
        <v>6329.66</v>
      </c>
      <c r="D18" s="247">
        <f t="shared" si="3"/>
        <v>1.2434397449500601E-2</v>
      </c>
      <c r="E18" s="215">
        <f t="shared" si="4"/>
        <v>1.3165649279629736E-2</v>
      </c>
      <c r="F18" s="52">
        <f t="shared" si="5"/>
        <v>0.17440367517180974</v>
      </c>
      <c r="H18" s="19">
        <v>2197.1469999999995</v>
      </c>
      <c r="I18" s="140">
        <v>2953.1679999999997</v>
      </c>
      <c r="J18" s="247">
        <f t="shared" si="6"/>
        <v>1.505236749883905E-2</v>
      </c>
      <c r="K18" s="215">
        <f t="shared" si="7"/>
        <v>1.8872362100775354E-2</v>
      </c>
      <c r="L18" s="52">
        <f t="shared" si="0"/>
        <v>0.34409213402653549</v>
      </c>
      <c r="N18" s="27">
        <f t="shared" si="1"/>
        <v>4.0765815410191317</v>
      </c>
      <c r="O18" s="152">
        <f t="shared" si="2"/>
        <v>4.6656028917824965</v>
      </c>
      <c r="P18" s="52">
        <f t="shared" si="8"/>
        <v>0.14448903936706525</v>
      </c>
    </row>
    <row r="19" spans="1:16" ht="20.100000000000001" customHeight="1" x14ac:dyDescent="0.25">
      <c r="A19" s="8" t="s">
        <v>176</v>
      </c>
      <c r="B19" s="19">
        <v>8398.75</v>
      </c>
      <c r="C19" s="140">
        <v>7203.7900000000009</v>
      </c>
      <c r="D19" s="247">
        <f t="shared" si="3"/>
        <v>1.9376548436826152E-2</v>
      </c>
      <c r="E19" s="215">
        <f t="shared" si="4"/>
        <v>1.4983833669439419E-2</v>
      </c>
      <c r="F19" s="52">
        <f t="shared" si="5"/>
        <v>-0.14227831522547987</v>
      </c>
      <c r="H19" s="19">
        <v>2948.2340000000008</v>
      </c>
      <c r="I19" s="140">
        <v>2641.6909999999993</v>
      </c>
      <c r="J19" s="247">
        <f t="shared" si="6"/>
        <v>2.0197966563262393E-2</v>
      </c>
      <c r="K19" s="215">
        <f t="shared" si="7"/>
        <v>1.6881853355569118E-2</v>
      </c>
      <c r="L19" s="52">
        <f t="shared" si="0"/>
        <v>-0.10397512544798052</v>
      </c>
      <c r="N19" s="27">
        <f t="shared" si="1"/>
        <v>3.5103247507069515</v>
      </c>
      <c r="O19" s="152">
        <f t="shared" si="2"/>
        <v>3.6670849649975903</v>
      </c>
      <c r="P19" s="52">
        <f t="shared" si="8"/>
        <v>4.4656897986167385E-2</v>
      </c>
    </row>
    <row r="20" spans="1:16" ht="20.100000000000001" customHeight="1" x14ac:dyDescent="0.25">
      <c r="A20" s="8" t="s">
        <v>171</v>
      </c>
      <c r="B20" s="19">
        <v>5489.54</v>
      </c>
      <c r="C20" s="140">
        <v>4887.28</v>
      </c>
      <c r="D20" s="247">
        <f t="shared" si="3"/>
        <v>1.2664781986116343E-2</v>
      </c>
      <c r="E20" s="215">
        <f t="shared" si="4"/>
        <v>1.0165508796894117E-2</v>
      </c>
      <c r="F20" s="52">
        <f t="shared" si="5"/>
        <v>-0.10971046754372867</v>
      </c>
      <c r="H20" s="19">
        <v>2648.3389999999999</v>
      </c>
      <c r="I20" s="140">
        <v>2528.6380000000004</v>
      </c>
      <c r="J20" s="247">
        <f t="shared" si="6"/>
        <v>1.8143425036880975E-2</v>
      </c>
      <c r="K20" s="215">
        <f t="shared" si="7"/>
        <v>1.6159382723157097E-2</v>
      </c>
      <c r="L20" s="52">
        <f t="shared" si="0"/>
        <v>-4.5198518769689063E-2</v>
      </c>
      <c r="N20" s="27">
        <f t="shared" si="1"/>
        <v>4.8243368296797176</v>
      </c>
      <c r="O20" s="152">
        <f t="shared" si="2"/>
        <v>5.1739167798857455</v>
      </c>
      <c r="P20" s="52">
        <f t="shared" si="8"/>
        <v>7.2461762631370039E-2</v>
      </c>
    </row>
    <row r="21" spans="1:16" ht="20.100000000000001" customHeight="1" x14ac:dyDescent="0.25">
      <c r="A21" s="8" t="s">
        <v>181</v>
      </c>
      <c r="B21" s="19">
        <v>5602.17</v>
      </c>
      <c r="C21" s="140">
        <v>5338.4</v>
      </c>
      <c r="D21" s="247">
        <f t="shared" si="3"/>
        <v>1.2924627873949619E-2</v>
      </c>
      <c r="E21" s="215">
        <f t="shared" si="4"/>
        <v>1.1103835295162044E-2</v>
      </c>
      <c r="F21" s="52">
        <f t="shared" si="5"/>
        <v>-4.7083540842209434E-2</v>
      </c>
      <c r="H21" s="19">
        <v>2335.1419999999998</v>
      </c>
      <c r="I21" s="140">
        <v>2261.3229999999999</v>
      </c>
      <c r="J21" s="247">
        <f t="shared" si="6"/>
        <v>1.5997753243626404E-2</v>
      </c>
      <c r="K21" s="215">
        <f t="shared" si="7"/>
        <v>1.4451093362386301E-2</v>
      </c>
      <c r="L21" s="52">
        <f t="shared" si="0"/>
        <v>-3.1612210306696538E-2</v>
      </c>
      <c r="N21" s="27">
        <f t="shared" si="1"/>
        <v>4.1682812195988337</v>
      </c>
      <c r="O21" s="152">
        <f t="shared" si="2"/>
        <v>4.2359564663569609</v>
      </c>
      <c r="P21" s="52">
        <f t="shared" si="8"/>
        <v>1.6235767980318862E-2</v>
      </c>
    </row>
    <row r="22" spans="1:16" ht="20.100000000000001" customHeight="1" x14ac:dyDescent="0.25">
      <c r="A22" s="8" t="s">
        <v>186</v>
      </c>
      <c r="B22" s="19">
        <v>5417.7300000000005</v>
      </c>
      <c r="C22" s="140">
        <v>6548.0199999999995</v>
      </c>
      <c r="D22" s="247">
        <f t="shared" si="3"/>
        <v>1.2499110910867231E-2</v>
      </c>
      <c r="E22" s="215">
        <f t="shared" si="4"/>
        <v>1.36198365782682E-2</v>
      </c>
      <c r="F22" s="52">
        <f t="shared" si="5"/>
        <v>0.20862796780201281</v>
      </c>
      <c r="H22" s="19">
        <v>1655.511</v>
      </c>
      <c r="I22" s="140">
        <v>2109.9330000000004</v>
      </c>
      <c r="J22" s="247">
        <f t="shared" si="6"/>
        <v>1.134168991440743E-2</v>
      </c>
      <c r="K22" s="215">
        <f t="shared" si="7"/>
        <v>1.3483628288121521E-2</v>
      </c>
      <c r="L22" s="52">
        <f t="shared" si="0"/>
        <v>0.27449047454230174</v>
      </c>
      <c r="N22" s="27">
        <f t="shared" si="1"/>
        <v>3.0557281370610934</v>
      </c>
      <c r="O22" s="152">
        <f t="shared" si="2"/>
        <v>3.2222458086566634</v>
      </c>
      <c r="P22" s="52">
        <f t="shared" si="8"/>
        <v>5.4493614656348888E-2</v>
      </c>
    </row>
    <row r="23" spans="1:16" ht="20.100000000000001" customHeight="1" x14ac:dyDescent="0.25">
      <c r="A23" s="8" t="s">
        <v>170</v>
      </c>
      <c r="B23" s="19">
        <v>7740.409999999998</v>
      </c>
      <c r="C23" s="140">
        <v>6018.2000000000007</v>
      </c>
      <c r="D23" s="247">
        <f t="shared" si="3"/>
        <v>1.7857708502562106E-2</v>
      </c>
      <c r="E23" s="215">
        <f t="shared" si="4"/>
        <v>1.2517814621111985E-2</v>
      </c>
      <c r="F23" s="52">
        <f t="shared" si="5"/>
        <v>-0.22249596597596222</v>
      </c>
      <c r="H23" s="19">
        <v>2792.0349999999999</v>
      </c>
      <c r="I23" s="140">
        <v>2069.4649999999997</v>
      </c>
      <c r="J23" s="247">
        <f t="shared" si="6"/>
        <v>1.9127867589023902E-2</v>
      </c>
      <c r="K23" s="215">
        <f t="shared" si="7"/>
        <v>1.3225015588304176E-2</v>
      </c>
      <c r="L23" s="52">
        <f t="shared" si="0"/>
        <v>-0.25879689903600783</v>
      </c>
      <c r="N23" s="27">
        <f t="shared" si="1"/>
        <v>3.607089288551899</v>
      </c>
      <c r="O23" s="152">
        <f t="shared" si="2"/>
        <v>3.4386776777109422</v>
      </c>
      <c r="P23" s="52">
        <f t="shared" si="8"/>
        <v>-4.6689060727012739E-2</v>
      </c>
    </row>
    <row r="24" spans="1:16" ht="20.100000000000001" customHeight="1" x14ac:dyDescent="0.25">
      <c r="A24" s="8" t="s">
        <v>179</v>
      </c>
      <c r="B24" s="19">
        <v>921.15000000000009</v>
      </c>
      <c r="C24" s="140">
        <v>917.92</v>
      </c>
      <c r="D24" s="247">
        <f t="shared" si="3"/>
        <v>2.1251623863768315E-3</v>
      </c>
      <c r="E24" s="215">
        <f t="shared" si="4"/>
        <v>1.9092672887260497E-3</v>
      </c>
      <c r="F24" s="52">
        <f t="shared" ref="F24:F25" si="9">(C24-B24)/B24</f>
        <v>-3.5064864571461019E-3</v>
      </c>
      <c r="H24" s="19">
        <v>1814.4510000000002</v>
      </c>
      <c r="I24" s="140">
        <v>1935.0010000000002</v>
      </c>
      <c r="J24" s="247">
        <f t="shared" si="6"/>
        <v>1.2430567122106998E-2</v>
      </c>
      <c r="K24" s="215">
        <f t="shared" si="7"/>
        <v>1.2365716930889952E-2</v>
      </c>
      <c r="L24" s="52">
        <f t="shared" si="0"/>
        <v>6.643882915548556E-2</v>
      </c>
      <c r="N24" s="27">
        <f t="shared" si="1"/>
        <v>19.697671389024588</v>
      </c>
      <c r="O24" s="152">
        <f t="shared" si="2"/>
        <v>21.080279327174484</v>
      </c>
      <c r="P24" s="52">
        <f t="shared" ref="P24:P27" si="10">(O24-N24)/N24</f>
        <v>7.0191440949729497E-2</v>
      </c>
    </row>
    <row r="25" spans="1:16" ht="20.100000000000001" customHeight="1" x14ac:dyDescent="0.25">
      <c r="A25" s="8" t="s">
        <v>178</v>
      </c>
      <c r="B25" s="19">
        <v>7180.7100000000009</v>
      </c>
      <c r="C25" s="140">
        <v>6301.1700000000019</v>
      </c>
      <c r="D25" s="247">
        <f t="shared" si="3"/>
        <v>1.6566438473082534E-2</v>
      </c>
      <c r="E25" s="215">
        <f t="shared" si="4"/>
        <v>1.3106390275516305E-2</v>
      </c>
      <c r="F25" s="52">
        <f t="shared" si="9"/>
        <v>-0.1224864950680363</v>
      </c>
      <c r="H25" s="19">
        <v>2085.9329999999995</v>
      </c>
      <c r="I25" s="140">
        <v>1838.3379999999997</v>
      </c>
      <c r="J25" s="247">
        <f t="shared" si="6"/>
        <v>1.4290454891709948E-2</v>
      </c>
      <c r="K25" s="215">
        <f t="shared" si="7"/>
        <v>1.1747987381556064E-2</v>
      </c>
      <c r="L25" s="52">
        <f t="shared" si="0"/>
        <v>-0.11869748453090288</v>
      </c>
      <c r="N25" s="27">
        <f t="shared" si="1"/>
        <v>2.904911909825072</v>
      </c>
      <c r="O25" s="152">
        <f t="shared" si="2"/>
        <v>2.9174550123231069</v>
      </c>
      <c r="P25" s="52">
        <f t="shared" si="10"/>
        <v>4.3178942726666844E-3</v>
      </c>
    </row>
    <row r="26" spans="1:16" ht="20.100000000000001" customHeight="1" x14ac:dyDescent="0.25">
      <c r="A26" s="8" t="s">
        <v>183</v>
      </c>
      <c r="B26" s="19">
        <v>4796.1399999999994</v>
      </c>
      <c r="C26" s="140">
        <v>4425.96</v>
      </c>
      <c r="D26" s="247">
        <f t="shared" si="3"/>
        <v>1.1065055992832192E-2</v>
      </c>
      <c r="E26" s="215">
        <f t="shared" si="4"/>
        <v>9.2059663687575673E-3</v>
      </c>
      <c r="F26" s="52">
        <f t="shared" si="5"/>
        <v>-7.7182901249754896E-2</v>
      </c>
      <c r="H26" s="19">
        <v>1798.7530000000002</v>
      </c>
      <c r="I26" s="140">
        <v>1446.6120000000001</v>
      </c>
      <c r="J26" s="247">
        <f t="shared" si="6"/>
        <v>1.2323022171770595E-2</v>
      </c>
      <c r="K26" s="215">
        <f t="shared" si="7"/>
        <v>9.2446435432480788E-3</v>
      </c>
      <c r="L26" s="52">
        <f t="shared" si="0"/>
        <v>-0.19576951365751721</v>
      </c>
      <c r="N26" s="27">
        <f t="shared" si="1"/>
        <v>3.7504180445107949</v>
      </c>
      <c r="O26" s="152">
        <f t="shared" si="2"/>
        <v>3.2684705690968743</v>
      </c>
      <c r="P26" s="52">
        <f t="shared" si="10"/>
        <v>-0.12850500122761271</v>
      </c>
    </row>
    <row r="27" spans="1:16" ht="20.100000000000001" customHeight="1" x14ac:dyDescent="0.25">
      <c r="A27" s="8" t="s">
        <v>185</v>
      </c>
      <c r="B27" s="19">
        <v>3867.84</v>
      </c>
      <c r="C27" s="140">
        <v>2665.9</v>
      </c>
      <c r="D27" s="247">
        <f t="shared" si="3"/>
        <v>8.9233980182638686E-3</v>
      </c>
      <c r="E27" s="215">
        <f t="shared" si="4"/>
        <v>5.5450536702705859E-3</v>
      </c>
      <c r="F27" s="52">
        <f t="shared" si="5"/>
        <v>-0.31075225448829319</v>
      </c>
      <c r="H27" s="19">
        <v>2018.6009999999997</v>
      </c>
      <c r="I27" s="140">
        <v>1441.4119999999998</v>
      </c>
      <c r="J27" s="247">
        <f t="shared" si="6"/>
        <v>1.3829172142566706E-2</v>
      </c>
      <c r="K27" s="215">
        <f t="shared" si="7"/>
        <v>9.2114126932171837E-3</v>
      </c>
      <c r="L27" s="52">
        <f t="shared" si="0"/>
        <v>-0.28593516004401065</v>
      </c>
      <c r="N27" s="27">
        <f t="shared" si="1"/>
        <v>5.2189361504095295</v>
      </c>
      <c r="O27" s="152">
        <f t="shared" si="2"/>
        <v>5.4068494692223998</v>
      </c>
      <c r="P27" s="52">
        <f t="shared" si="10"/>
        <v>3.6006058207499775E-2</v>
      </c>
    </row>
    <row r="28" spans="1:16" ht="20.100000000000001" customHeight="1" x14ac:dyDescent="0.25">
      <c r="A28" s="8" t="s">
        <v>188</v>
      </c>
      <c r="B28" s="19">
        <v>7324.37</v>
      </c>
      <c r="C28" s="140">
        <v>6080.18</v>
      </c>
      <c r="D28" s="247">
        <f t="shared" si="3"/>
        <v>1.6897872906591619E-2</v>
      </c>
      <c r="E28" s="215">
        <f t="shared" si="4"/>
        <v>1.2646732594960729E-2</v>
      </c>
      <c r="F28" s="52">
        <f t="shared" si="5"/>
        <v>-0.16986990007331684</v>
      </c>
      <c r="H28" s="19">
        <v>1594.8510000000003</v>
      </c>
      <c r="I28" s="140">
        <v>1369.1309999999996</v>
      </c>
      <c r="J28" s="247">
        <f t="shared" si="6"/>
        <v>1.0926116166961505E-2</v>
      </c>
      <c r="K28" s="215">
        <f t="shared" si="7"/>
        <v>8.749497487239688E-3</v>
      </c>
      <c r="L28" s="52">
        <f t="shared" si="0"/>
        <v>-0.14153046272034231</v>
      </c>
      <c r="N28" s="27">
        <f t="shared" si="1"/>
        <v>2.1774582660351678</v>
      </c>
      <c r="O28" s="152">
        <f t="shared" si="2"/>
        <v>2.2517935324283158</v>
      </c>
      <c r="P28" s="52">
        <f t="shared" si="8"/>
        <v>3.4138549313508383E-2</v>
      </c>
    </row>
    <row r="29" spans="1:16" ht="20.100000000000001" customHeight="1" x14ac:dyDescent="0.25">
      <c r="A29" s="8" t="s">
        <v>198</v>
      </c>
      <c r="B29" s="19">
        <v>4093.42</v>
      </c>
      <c r="C29" s="140">
        <v>6587.16</v>
      </c>
      <c r="D29" s="247">
        <f t="shared" si="3"/>
        <v>9.4438280580173128E-3</v>
      </c>
      <c r="E29" s="215">
        <f t="shared" si="4"/>
        <v>1.3701247509156229E-2</v>
      </c>
      <c r="F29" s="52">
        <f>(C29-B29)/B29</f>
        <v>0.60920697118790634</v>
      </c>
      <c r="H29" s="19">
        <v>853.82200000000012</v>
      </c>
      <c r="I29" s="140">
        <v>1306.8070000000005</v>
      </c>
      <c r="J29" s="247">
        <f t="shared" si="6"/>
        <v>5.8494231485620943E-3</v>
      </c>
      <c r="K29" s="215">
        <f t="shared" si="7"/>
        <v>8.3512129685232774E-3</v>
      </c>
      <c r="L29" s="52">
        <f t="shared" si="0"/>
        <v>0.53053798098432725</v>
      </c>
      <c r="N29" s="27">
        <f t="shared" si="1"/>
        <v>2.0858402020804121</v>
      </c>
      <c r="O29" s="152">
        <f t="shared" si="2"/>
        <v>1.983870135232787</v>
      </c>
      <c r="P29" s="52">
        <f>(O29-N29)/N29</f>
        <v>-4.8886806739039931E-2</v>
      </c>
    </row>
    <row r="30" spans="1:16" ht="20.100000000000001" customHeight="1" x14ac:dyDescent="0.25">
      <c r="A30" s="8" t="s">
        <v>187</v>
      </c>
      <c r="B30" s="19">
        <v>1387.2799999999997</v>
      </c>
      <c r="C30" s="140">
        <v>1425.2099999999996</v>
      </c>
      <c r="D30" s="247">
        <f t="shared" si="3"/>
        <v>3.2005593826986371E-3</v>
      </c>
      <c r="E30" s="215">
        <f t="shared" si="4"/>
        <v>2.964427000790104E-3</v>
      </c>
      <c r="F30" s="52">
        <f t="shared" si="5"/>
        <v>2.7341272129634855E-2</v>
      </c>
      <c r="H30" s="19">
        <v>1078.7569999999998</v>
      </c>
      <c r="I30" s="140">
        <v>1219.1390000000001</v>
      </c>
      <c r="J30" s="247">
        <f t="shared" si="6"/>
        <v>7.3904234928045863E-3</v>
      </c>
      <c r="K30" s="215">
        <f t="shared" si="7"/>
        <v>7.7909663991947526E-3</v>
      </c>
      <c r="L30" s="52">
        <f t="shared" si="0"/>
        <v>0.130133106899886</v>
      </c>
      <c r="N30" s="27">
        <f t="shared" si="1"/>
        <v>7.7760581858024338</v>
      </c>
      <c r="O30" s="152">
        <f t="shared" si="2"/>
        <v>8.5541007991804747</v>
      </c>
      <c r="P30" s="52">
        <f t="shared" si="8"/>
        <v>0.10005617175017993</v>
      </c>
    </row>
    <row r="31" spans="1:16" ht="20.100000000000001" customHeight="1" x14ac:dyDescent="0.25">
      <c r="A31" s="8" t="s">
        <v>206</v>
      </c>
      <c r="B31" s="19">
        <v>3395.7099999999991</v>
      </c>
      <c r="C31" s="140">
        <v>3409.5</v>
      </c>
      <c r="D31" s="247">
        <f t="shared" si="3"/>
        <v>7.8341585703128342E-3</v>
      </c>
      <c r="E31" s="215">
        <f t="shared" si="4"/>
        <v>7.0917365575556323E-3</v>
      </c>
      <c r="F31" s="52">
        <f t="shared" si="5"/>
        <v>4.0610063874715087E-3</v>
      </c>
      <c r="H31" s="19">
        <v>847.74799999999982</v>
      </c>
      <c r="I31" s="140">
        <v>1037.212</v>
      </c>
      <c r="J31" s="247">
        <f t="shared" si="6"/>
        <v>5.8078109668610288E-3</v>
      </c>
      <c r="K31" s="215">
        <f t="shared" si="7"/>
        <v>6.6283531581235499E-3</v>
      </c>
      <c r="L31" s="52">
        <f t="shared" si="0"/>
        <v>0.22349094306326905</v>
      </c>
      <c r="N31" s="27">
        <f t="shared" si="1"/>
        <v>2.496526499612747</v>
      </c>
      <c r="O31" s="152">
        <f t="shared" si="2"/>
        <v>3.0421234785159115</v>
      </c>
      <c r="P31" s="52">
        <f t="shared" si="8"/>
        <v>0.21854243445354804</v>
      </c>
    </row>
    <row r="32" spans="1:16" ht="20.100000000000001" customHeight="1" thickBot="1" x14ac:dyDescent="0.3">
      <c r="A32" s="8" t="s">
        <v>17</v>
      </c>
      <c r="B32" s="19">
        <f>B33-SUM(B7:B31)</f>
        <v>26688.680000000051</v>
      </c>
      <c r="C32" s="140">
        <f>C33-SUM(C7:C31)</f>
        <v>25653.780000000086</v>
      </c>
      <c r="D32" s="247">
        <f t="shared" si="3"/>
        <v>6.1572793657979387E-2</v>
      </c>
      <c r="E32" s="215">
        <f t="shared" si="4"/>
        <v>5.3359686014222071E-2</v>
      </c>
      <c r="F32" s="52">
        <f t="shared" si="5"/>
        <v>-3.8776739801292648E-2</v>
      </c>
      <c r="H32" s="19">
        <f>H33-SUM(H7:H31)</f>
        <v>9531.560999999987</v>
      </c>
      <c r="I32" s="140">
        <f>I33-SUM(I7:I31)</f>
        <v>8766.0359999999928</v>
      </c>
      <c r="J32" s="247">
        <f t="shared" si="6"/>
        <v>6.5299481104178131E-2</v>
      </c>
      <c r="K32" s="215">
        <f t="shared" si="7"/>
        <v>5.6019774554116886E-2</v>
      </c>
      <c r="L32" s="52">
        <f t="shared" si="0"/>
        <v>-8.0314756418176966E-2</v>
      </c>
      <c r="N32" s="27">
        <f t="shared" si="1"/>
        <v>3.5713871948706228</v>
      </c>
      <c r="O32" s="152">
        <f t="shared" si="2"/>
        <v>3.4170543288357362</v>
      </c>
      <c r="P32" s="52">
        <f t="shared" si="8"/>
        <v>-4.3213703139370042E-2</v>
      </c>
    </row>
    <row r="33" spans="1:16" ht="26.25" customHeight="1" thickBot="1" x14ac:dyDescent="0.3">
      <c r="A33" s="12" t="s">
        <v>18</v>
      </c>
      <c r="B33" s="17">
        <v>433449.23000000004</v>
      </c>
      <c r="C33" s="145">
        <v>480770.82000000018</v>
      </c>
      <c r="D33" s="243">
        <f>SUM(D7:D32)</f>
        <v>1</v>
      </c>
      <c r="E33" s="244">
        <f>SUM(E7:E32)</f>
        <v>0.99999999999999989</v>
      </c>
      <c r="F33" s="57">
        <f t="shared" si="5"/>
        <v>0.10917447009883981</v>
      </c>
      <c r="G33" s="1"/>
      <c r="H33" s="17">
        <v>145966.87199999997</v>
      </c>
      <c r="I33" s="145">
        <v>156481.10099999997</v>
      </c>
      <c r="J33" s="243">
        <f>SUM(J7:J32)</f>
        <v>1</v>
      </c>
      <c r="K33" s="244">
        <f>SUM(K7:K32)</f>
        <v>1.0000000000000002</v>
      </c>
      <c r="L33" s="57">
        <f t="shared" si="0"/>
        <v>7.2031611391932773E-2</v>
      </c>
      <c r="N33" s="29">
        <f t="shared" si="1"/>
        <v>3.3675656085488943</v>
      </c>
      <c r="O33" s="146">
        <f t="shared" si="2"/>
        <v>3.2547961417458722</v>
      </c>
      <c r="P33" s="57">
        <f t="shared" si="8"/>
        <v>-3.3486939799107648E-2</v>
      </c>
    </row>
    <row r="35" spans="1:16" ht="15.75" thickBot="1" x14ac:dyDescent="0.3"/>
    <row r="36" spans="1:16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60"/>
      <c r="L36" s="130" t="s">
        <v>0</v>
      </c>
      <c r="N36" s="354" t="s">
        <v>22</v>
      </c>
      <c r="O36" s="355"/>
      <c r="P36" s="130" t="s">
        <v>0</v>
      </c>
    </row>
    <row r="37" spans="1:16" x14ac:dyDescent="0.25">
      <c r="A37" s="369"/>
      <c r="B37" s="363" t="str">
        <f>B5</f>
        <v>jan-jul</v>
      </c>
      <c r="C37" s="357"/>
      <c r="D37" s="363" t="str">
        <f>B5</f>
        <v>jan-jul</v>
      </c>
      <c r="E37" s="357"/>
      <c r="F37" s="131" t="str">
        <f>F5</f>
        <v>2024/2023</v>
      </c>
      <c r="H37" s="352" t="str">
        <f>B5</f>
        <v>jan-jul</v>
      </c>
      <c r="I37" s="357"/>
      <c r="J37" s="363" t="str">
        <f>B5</f>
        <v>jan-jul</v>
      </c>
      <c r="K37" s="353"/>
      <c r="L37" s="131" t="str">
        <f>L5</f>
        <v>2024/2023</v>
      </c>
      <c r="N37" s="352" t="str">
        <f>B5</f>
        <v>jan-jul</v>
      </c>
      <c r="O37" s="353"/>
      <c r="P37" s="131" t="str">
        <f>P5</f>
        <v>2024/2023</v>
      </c>
    </row>
    <row r="38" spans="1:16" ht="19.5" customHeight="1" thickBot="1" x14ac:dyDescent="0.3">
      <c r="A38" s="370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167</v>
      </c>
      <c r="B39" s="39">
        <v>46749.549999999988</v>
      </c>
      <c r="C39" s="147">
        <v>54201.24</v>
      </c>
      <c r="D39" s="247">
        <f t="shared" ref="D39:D61" si="11">B39/$B$62</f>
        <v>0.24961914692863238</v>
      </c>
      <c r="E39" s="246">
        <f t="shared" ref="E39:E61" si="12">C39/$C$62</f>
        <v>0.29882969500882023</v>
      </c>
      <c r="F39" s="52">
        <f>(C39-B39)/B39</f>
        <v>0.15939597279546031</v>
      </c>
      <c r="H39" s="39">
        <v>11605.964</v>
      </c>
      <c r="I39" s="147">
        <v>13027.261</v>
      </c>
      <c r="J39" s="247">
        <f t="shared" ref="J39:J61" si="13">H39/$H$62</f>
        <v>0.232046950965384</v>
      </c>
      <c r="K39" s="246">
        <f t="shared" ref="K39:K61" si="14">I39/$I$62</f>
        <v>0.26653448441515487</v>
      </c>
      <c r="L39" s="52">
        <f t="shared" ref="L39:L62" si="15">(I39-H39)/H39</f>
        <v>0.12246264075952679</v>
      </c>
      <c r="N39" s="27">
        <f t="shared" ref="N39:N62" si="16">(H39/B39)*10</f>
        <v>2.4825830409062766</v>
      </c>
      <c r="O39" s="151">
        <f t="shared" ref="O39:O62" si="17">(I39/C39)*10</f>
        <v>2.4034987022437129</v>
      </c>
      <c r="P39" s="61">
        <f t="shared" si="8"/>
        <v>-3.1855667004674959E-2</v>
      </c>
    </row>
    <row r="40" spans="1:16" ht="20.100000000000001" customHeight="1" x14ac:dyDescent="0.25">
      <c r="A40" s="38" t="s">
        <v>172</v>
      </c>
      <c r="B40" s="19">
        <v>28097.420000000006</v>
      </c>
      <c r="C40" s="140">
        <v>30708.280000000006</v>
      </c>
      <c r="D40" s="247">
        <f t="shared" si="11"/>
        <v>0.15002612883536842</v>
      </c>
      <c r="E40" s="215">
        <f t="shared" si="12"/>
        <v>0.16930509240462868</v>
      </c>
      <c r="F40" s="52">
        <f t="shared" ref="F40:F62" si="18">(C40-B40)/B40</f>
        <v>9.2921698860607138E-2</v>
      </c>
      <c r="H40" s="19">
        <v>6525.7319999999991</v>
      </c>
      <c r="I40" s="140">
        <v>6787.1859999999997</v>
      </c>
      <c r="J40" s="247">
        <f t="shared" si="13"/>
        <v>0.13047397126315721</v>
      </c>
      <c r="K40" s="215">
        <f t="shared" si="14"/>
        <v>0.13886411895330547</v>
      </c>
      <c r="L40" s="52">
        <f t="shared" si="15"/>
        <v>4.0065083886374843E-2</v>
      </c>
      <c r="N40" s="27">
        <f t="shared" si="16"/>
        <v>2.3225377988441638</v>
      </c>
      <c r="O40" s="152">
        <f t="shared" si="17"/>
        <v>2.2102136622435378</v>
      </c>
      <c r="P40" s="52">
        <f t="shared" si="8"/>
        <v>-4.8362673217428515E-2</v>
      </c>
    </row>
    <row r="41" spans="1:16" ht="20.100000000000001" customHeight="1" x14ac:dyDescent="0.25">
      <c r="A41" s="38" t="s">
        <v>163</v>
      </c>
      <c r="B41" s="19">
        <v>30732.070000000007</v>
      </c>
      <c r="C41" s="140">
        <v>23961.829999999998</v>
      </c>
      <c r="D41" s="247">
        <f t="shared" si="11"/>
        <v>0.1640938382669142</v>
      </c>
      <c r="E41" s="215">
        <f t="shared" si="12"/>
        <v>0.13210964086344149</v>
      </c>
      <c r="F41" s="52">
        <f t="shared" si="18"/>
        <v>-0.22029886044122662</v>
      </c>
      <c r="H41" s="19">
        <v>7520.2829999999994</v>
      </c>
      <c r="I41" s="140">
        <v>6544.7240000000002</v>
      </c>
      <c r="J41" s="247">
        <f t="shared" si="13"/>
        <v>0.15035879316417067</v>
      </c>
      <c r="K41" s="215">
        <f t="shared" si="14"/>
        <v>0.1339034073992599</v>
      </c>
      <c r="L41" s="52">
        <f t="shared" si="15"/>
        <v>-0.12972370853596857</v>
      </c>
      <c r="N41" s="27">
        <f t="shared" si="16"/>
        <v>2.4470473352429556</v>
      </c>
      <c r="O41" s="152">
        <f t="shared" si="17"/>
        <v>2.7313122578701208</v>
      </c>
      <c r="P41" s="52">
        <f t="shared" si="8"/>
        <v>0.11616649932885008</v>
      </c>
    </row>
    <row r="42" spans="1:16" ht="20.100000000000001" customHeight="1" x14ac:dyDescent="0.25">
      <c r="A42" s="38" t="s">
        <v>169</v>
      </c>
      <c r="B42" s="19">
        <v>7339.55</v>
      </c>
      <c r="C42" s="140">
        <v>12149.41</v>
      </c>
      <c r="D42" s="247">
        <f t="shared" si="11"/>
        <v>3.9189515403678633E-2</v>
      </c>
      <c r="E42" s="215">
        <f t="shared" si="12"/>
        <v>6.6983790127995421E-2</v>
      </c>
      <c r="F42" s="52">
        <f t="shared" si="18"/>
        <v>0.65533445510964561</v>
      </c>
      <c r="H42" s="19">
        <v>2512.3319999999999</v>
      </c>
      <c r="I42" s="140">
        <v>3647.1099999999997</v>
      </c>
      <c r="J42" s="247">
        <f t="shared" si="13"/>
        <v>5.0230983002598067E-2</v>
      </c>
      <c r="K42" s="215">
        <f t="shared" si="14"/>
        <v>7.4618953550969411E-2</v>
      </c>
      <c r="L42" s="52">
        <f t="shared" si="15"/>
        <v>0.45168313741973587</v>
      </c>
      <c r="N42" s="27">
        <f t="shared" si="16"/>
        <v>3.4230054976122508</v>
      </c>
      <c r="O42" s="152">
        <f t="shared" si="17"/>
        <v>3.0018823959352758</v>
      </c>
      <c r="P42" s="52">
        <f t="shared" si="8"/>
        <v>-0.12302729340362827</v>
      </c>
    </row>
    <row r="43" spans="1:16" ht="20.100000000000001" customHeight="1" x14ac:dyDescent="0.25">
      <c r="A43" s="38" t="s">
        <v>175</v>
      </c>
      <c r="B43" s="19">
        <v>21729.189999999995</v>
      </c>
      <c r="C43" s="140">
        <v>13379.260000000002</v>
      </c>
      <c r="D43" s="247">
        <f t="shared" si="11"/>
        <v>0.11602297500724969</v>
      </c>
      <c r="E43" s="215">
        <f t="shared" si="12"/>
        <v>7.3764367480222026E-2</v>
      </c>
      <c r="F43" s="52">
        <f t="shared" si="18"/>
        <v>-0.38427249243989281</v>
      </c>
      <c r="H43" s="19">
        <v>4662.8780000000006</v>
      </c>
      <c r="I43" s="140">
        <v>3433.4469999999983</v>
      </c>
      <c r="J43" s="247">
        <f t="shared" si="13"/>
        <v>9.3228500676339157E-2</v>
      </c>
      <c r="K43" s="215">
        <f t="shared" si="14"/>
        <v>7.0247462295547763E-2</v>
      </c>
      <c r="L43" s="52">
        <f t="shared" si="15"/>
        <v>-0.26366355714217748</v>
      </c>
      <c r="N43" s="27">
        <f t="shared" si="16"/>
        <v>2.1459051165736049</v>
      </c>
      <c r="O43" s="152">
        <f t="shared" si="17"/>
        <v>2.566245816285802</v>
      </c>
      <c r="P43" s="52">
        <f t="shared" si="8"/>
        <v>0.19588037535571962</v>
      </c>
    </row>
    <row r="44" spans="1:16" ht="20.100000000000001" customHeight="1" x14ac:dyDescent="0.25">
      <c r="A44" s="38" t="s">
        <v>176</v>
      </c>
      <c r="B44" s="19">
        <v>8398.75</v>
      </c>
      <c r="C44" s="140">
        <v>7203.7900000000009</v>
      </c>
      <c r="D44" s="247">
        <f t="shared" si="11"/>
        <v>4.4845112097696163E-2</v>
      </c>
      <c r="E44" s="215">
        <f t="shared" si="12"/>
        <v>3.9716921026301054E-2</v>
      </c>
      <c r="F44" s="52">
        <f t="shared" si="18"/>
        <v>-0.14227831522547987</v>
      </c>
      <c r="H44" s="19">
        <v>2948.2340000000008</v>
      </c>
      <c r="I44" s="140">
        <v>2641.6909999999993</v>
      </c>
      <c r="J44" s="247">
        <f t="shared" si="13"/>
        <v>5.8946306436283805E-2</v>
      </c>
      <c r="K44" s="215">
        <f t="shared" si="14"/>
        <v>5.4048333618951422E-2</v>
      </c>
      <c r="L44" s="52">
        <f t="shared" si="15"/>
        <v>-0.10397512544798052</v>
      </c>
      <c r="N44" s="27">
        <f t="shared" si="16"/>
        <v>3.5103247507069515</v>
      </c>
      <c r="O44" s="152">
        <f t="shared" si="17"/>
        <v>3.6670849649975903</v>
      </c>
      <c r="P44" s="52">
        <f t="shared" si="8"/>
        <v>4.4656897986167385E-2</v>
      </c>
    </row>
    <row r="45" spans="1:16" ht="20.100000000000001" customHeight="1" x14ac:dyDescent="0.25">
      <c r="A45" s="38" t="s">
        <v>181</v>
      </c>
      <c r="B45" s="19">
        <v>5602.17</v>
      </c>
      <c r="C45" s="140">
        <v>5338.4</v>
      </c>
      <c r="D45" s="247">
        <f t="shared" si="11"/>
        <v>2.9912777691960178E-2</v>
      </c>
      <c r="E45" s="215">
        <f t="shared" si="12"/>
        <v>2.943239755834158E-2</v>
      </c>
      <c r="F45" s="52">
        <f t="shared" si="18"/>
        <v>-4.7083540842209434E-2</v>
      </c>
      <c r="H45" s="19">
        <v>2335.1419999999998</v>
      </c>
      <c r="I45" s="140">
        <v>2261.3229999999999</v>
      </c>
      <c r="J45" s="247">
        <f t="shared" si="13"/>
        <v>4.6688287260860765E-2</v>
      </c>
      <c r="K45" s="215">
        <f t="shared" si="14"/>
        <v>4.6266099980735109E-2</v>
      </c>
      <c r="L45" s="52">
        <f t="shared" si="15"/>
        <v>-3.1612210306696538E-2</v>
      </c>
      <c r="N45" s="27">
        <f t="shared" si="16"/>
        <v>4.1682812195988337</v>
      </c>
      <c r="O45" s="152">
        <f t="shared" si="17"/>
        <v>4.2359564663569609</v>
      </c>
      <c r="P45" s="52">
        <f t="shared" si="8"/>
        <v>1.6235767980318862E-2</v>
      </c>
    </row>
    <row r="46" spans="1:16" ht="20.100000000000001" customHeight="1" x14ac:dyDescent="0.25">
      <c r="A46" s="38" t="s">
        <v>186</v>
      </c>
      <c r="B46" s="19">
        <v>5417.7300000000005</v>
      </c>
      <c r="C46" s="140">
        <v>6548.0199999999995</v>
      </c>
      <c r="D46" s="247">
        <f t="shared" si="11"/>
        <v>2.8927960609025329E-2</v>
      </c>
      <c r="E46" s="215">
        <f t="shared" si="12"/>
        <v>3.6101440105644353E-2</v>
      </c>
      <c r="F46" s="52">
        <f t="shared" si="18"/>
        <v>0.20862796780201281</v>
      </c>
      <c r="H46" s="19">
        <v>1655.511</v>
      </c>
      <c r="I46" s="140">
        <v>2109.9330000000004</v>
      </c>
      <c r="J46" s="247">
        <f t="shared" si="13"/>
        <v>3.3099902760309594E-2</v>
      </c>
      <c r="K46" s="215">
        <f t="shared" si="14"/>
        <v>4.3168698647054131E-2</v>
      </c>
      <c r="L46" s="52">
        <f t="shared" si="15"/>
        <v>0.27449047454230174</v>
      </c>
      <c r="N46" s="27">
        <f t="shared" si="16"/>
        <v>3.0557281370610934</v>
      </c>
      <c r="O46" s="152">
        <f t="shared" si="17"/>
        <v>3.2222458086566634</v>
      </c>
      <c r="P46" s="52">
        <f t="shared" si="8"/>
        <v>5.4493614656348888E-2</v>
      </c>
    </row>
    <row r="47" spans="1:16" ht="20.100000000000001" customHeight="1" x14ac:dyDescent="0.25">
      <c r="A47" s="38" t="s">
        <v>170</v>
      </c>
      <c r="B47" s="19">
        <v>7740.409999999998</v>
      </c>
      <c r="C47" s="140">
        <v>6018.2000000000007</v>
      </c>
      <c r="D47" s="247">
        <f t="shared" si="11"/>
        <v>4.132990672804028E-2</v>
      </c>
      <c r="E47" s="215">
        <f t="shared" si="12"/>
        <v>3.3180363964036293E-2</v>
      </c>
      <c r="F47" s="52">
        <f t="shared" si="18"/>
        <v>-0.22249596597596222</v>
      </c>
      <c r="H47" s="19">
        <v>2792.0349999999999</v>
      </c>
      <c r="I47" s="140">
        <v>2069.4649999999997</v>
      </c>
      <c r="J47" s="247">
        <f t="shared" si="13"/>
        <v>5.5823299877428179E-2</v>
      </c>
      <c r="K47" s="215">
        <f t="shared" si="14"/>
        <v>4.2340733542546541E-2</v>
      </c>
      <c r="L47" s="52">
        <f t="shared" si="15"/>
        <v>-0.25879689903600783</v>
      </c>
      <c r="N47" s="27">
        <f t="shared" si="16"/>
        <v>3.607089288551899</v>
      </c>
      <c r="O47" s="152">
        <f t="shared" si="17"/>
        <v>3.4386776777109422</v>
      </c>
      <c r="P47" s="52">
        <f t="shared" si="8"/>
        <v>-4.6689060727012739E-2</v>
      </c>
    </row>
    <row r="48" spans="1:16" ht="20.100000000000001" customHeight="1" x14ac:dyDescent="0.25">
      <c r="A48" s="38" t="s">
        <v>178</v>
      </c>
      <c r="B48" s="19">
        <v>7180.7100000000009</v>
      </c>
      <c r="C48" s="140">
        <v>6301.1700000000019</v>
      </c>
      <c r="D48" s="247">
        <f t="shared" si="11"/>
        <v>3.834138947951158E-2</v>
      </c>
      <c r="E48" s="215">
        <f t="shared" si="12"/>
        <v>3.4740472898751554E-2</v>
      </c>
      <c r="F48" s="52">
        <f t="shared" si="18"/>
        <v>-0.1224864950680363</v>
      </c>
      <c r="H48" s="19">
        <v>2085.9329999999995</v>
      </c>
      <c r="I48" s="140">
        <v>1838.3379999999997</v>
      </c>
      <c r="J48" s="247">
        <f t="shared" si="13"/>
        <v>4.1705660345670227E-2</v>
      </c>
      <c r="K48" s="215">
        <f t="shared" si="14"/>
        <v>3.7611933238367368E-2</v>
      </c>
      <c r="L48" s="52">
        <f t="shared" si="15"/>
        <v>-0.11869748453090288</v>
      </c>
      <c r="N48" s="27">
        <f t="shared" si="16"/>
        <v>2.904911909825072</v>
      </c>
      <c r="O48" s="152">
        <f t="shared" si="17"/>
        <v>2.9174550123231069</v>
      </c>
      <c r="P48" s="52">
        <f t="shared" si="8"/>
        <v>4.3178942726666844E-3</v>
      </c>
    </row>
    <row r="49" spans="1:16" ht="20.100000000000001" customHeight="1" x14ac:dyDescent="0.25">
      <c r="A49" s="38" t="s">
        <v>188</v>
      </c>
      <c r="B49" s="19">
        <v>7324.37</v>
      </c>
      <c r="C49" s="140">
        <v>6080.18</v>
      </c>
      <c r="D49" s="247">
        <f t="shared" si="11"/>
        <v>3.9108461818128042E-2</v>
      </c>
      <c r="E49" s="215">
        <f t="shared" si="12"/>
        <v>3.3522080583372797E-2</v>
      </c>
      <c r="F49" s="52">
        <f t="shared" si="18"/>
        <v>-0.16986990007331684</v>
      </c>
      <c r="H49" s="19">
        <v>1594.8510000000003</v>
      </c>
      <c r="I49" s="140">
        <v>1369.1309999999996</v>
      </c>
      <c r="J49" s="247">
        <f t="shared" si="13"/>
        <v>3.1887080796915594E-2</v>
      </c>
      <c r="K49" s="215">
        <f t="shared" si="14"/>
        <v>2.8012075998308877E-2</v>
      </c>
      <c r="L49" s="52">
        <f t="shared" si="15"/>
        <v>-0.14153046272034231</v>
      </c>
      <c r="N49" s="27">
        <f t="shared" si="16"/>
        <v>2.1774582660351678</v>
      </c>
      <c r="O49" s="152">
        <f t="shared" si="17"/>
        <v>2.2517935324283158</v>
      </c>
      <c r="P49" s="52">
        <f t="shared" si="8"/>
        <v>3.4138549313508383E-2</v>
      </c>
    </row>
    <row r="50" spans="1:16" ht="20.100000000000001" customHeight="1" x14ac:dyDescent="0.25">
      <c r="A50" s="38" t="s">
        <v>177</v>
      </c>
      <c r="B50" s="19">
        <v>3520.8800000000006</v>
      </c>
      <c r="C50" s="140">
        <v>2618.4499999999998</v>
      </c>
      <c r="D50" s="247">
        <f t="shared" si="11"/>
        <v>1.8799733089154516E-2</v>
      </c>
      <c r="E50" s="215">
        <f t="shared" si="12"/>
        <v>1.4436396932908645E-2</v>
      </c>
      <c r="F50" s="52">
        <f t="shared" si="18"/>
        <v>-0.25630808207039169</v>
      </c>
      <c r="H50" s="19">
        <v>1328.1850000000004</v>
      </c>
      <c r="I50" s="140">
        <v>940.93100000000004</v>
      </c>
      <c r="J50" s="247">
        <f t="shared" si="13"/>
        <v>2.6555422674752277E-2</v>
      </c>
      <c r="K50" s="215">
        <f t="shared" si="14"/>
        <v>1.9251211667228905E-2</v>
      </c>
      <c r="L50" s="52">
        <f t="shared" si="15"/>
        <v>-0.29156631041609432</v>
      </c>
      <c r="N50" s="27">
        <f t="shared" si="16"/>
        <v>3.7723097634682246</v>
      </c>
      <c r="O50" s="152">
        <f t="shared" si="17"/>
        <v>3.5934655998777911</v>
      </c>
      <c r="P50" s="52">
        <f t="shared" si="8"/>
        <v>-4.7409723698301452E-2</v>
      </c>
    </row>
    <row r="51" spans="1:16" ht="20.100000000000001" customHeight="1" x14ac:dyDescent="0.25">
      <c r="A51" s="38" t="s">
        <v>192</v>
      </c>
      <c r="B51" s="19">
        <v>1840.4599999999996</v>
      </c>
      <c r="C51" s="140">
        <v>1979.77</v>
      </c>
      <c r="D51" s="247">
        <f t="shared" si="11"/>
        <v>9.8271332056944025E-3</v>
      </c>
      <c r="E51" s="215">
        <f t="shared" si="12"/>
        <v>1.0915138939397181E-2</v>
      </c>
      <c r="F51" s="52">
        <f t="shared" si="18"/>
        <v>7.5693033263423512E-2</v>
      </c>
      <c r="H51" s="19">
        <v>490.39799999999997</v>
      </c>
      <c r="I51" s="140">
        <v>525.03700000000003</v>
      </c>
      <c r="J51" s="247">
        <f t="shared" si="13"/>
        <v>9.8049038114819565E-3</v>
      </c>
      <c r="K51" s="215">
        <f t="shared" si="14"/>
        <v>1.074212500186184E-2</v>
      </c>
      <c r="L51" s="52">
        <f t="shared" si="15"/>
        <v>7.0634464251485674E-2</v>
      </c>
      <c r="N51" s="27">
        <f t="shared" si="16"/>
        <v>2.6645403866424706</v>
      </c>
      <c r="O51" s="152">
        <f t="shared" si="17"/>
        <v>2.6520100819792205</v>
      </c>
      <c r="P51" s="52">
        <f t="shared" si="8"/>
        <v>-4.7026139014688679E-3</v>
      </c>
    </row>
    <row r="52" spans="1:16" ht="20.100000000000001" customHeight="1" x14ac:dyDescent="0.25">
      <c r="A52" s="38" t="s">
        <v>191</v>
      </c>
      <c r="B52" s="19">
        <v>1778.6800000000003</v>
      </c>
      <c r="C52" s="140">
        <v>1630.9199999999996</v>
      </c>
      <c r="D52" s="247">
        <f t="shared" si="11"/>
        <v>9.4972589951993133E-3</v>
      </c>
      <c r="E52" s="215">
        <f t="shared" si="12"/>
        <v>8.9918113715439906E-3</v>
      </c>
      <c r="F52" s="52">
        <f t="shared" si="18"/>
        <v>-8.3072840533429643E-2</v>
      </c>
      <c r="H52" s="19">
        <v>524.47500000000014</v>
      </c>
      <c r="I52" s="140">
        <v>469.77500000000015</v>
      </c>
      <c r="J52" s="247">
        <f t="shared" si="13"/>
        <v>1.0486231441659633E-2</v>
      </c>
      <c r="K52" s="215">
        <f t="shared" si="14"/>
        <v>9.6114783772375031E-3</v>
      </c>
      <c r="L52" s="52">
        <f t="shared" si="15"/>
        <v>-0.10429477096143758</v>
      </c>
      <c r="N52" s="27">
        <f t="shared" si="16"/>
        <v>2.9486754222232219</v>
      </c>
      <c r="O52" s="152">
        <f t="shared" si="17"/>
        <v>2.8804294508620916</v>
      </c>
      <c r="P52" s="52">
        <f t="shared" si="8"/>
        <v>-2.3144619732230372E-2</v>
      </c>
    </row>
    <row r="53" spans="1:16" ht="20.100000000000001" customHeight="1" x14ac:dyDescent="0.25">
      <c r="A53" s="38" t="s">
        <v>190</v>
      </c>
      <c r="B53" s="19">
        <v>1231.25</v>
      </c>
      <c r="C53" s="140">
        <v>620.78</v>
      </c>
      <c r="D53" s="247">
        <f t="shared" si="11"/>
        <v>6.5742573919081301E-3</v>
      </c>
      <c r="E53" s="215">
        <f t="shared" si="12"/>
        <v>3.4225692634997913E-3</v>
      </c>
      <c r="F53" s="52">
        <f t="shared" si="18"/>
        <v>-0.49581319796954315</v>
      </c>
      <c r="H53" s="19">
        <v>396.38700000000011</v>
      </c>
      <c r="I53" s="140">
        <v>233.328</v>
      </c>
      <c r="J53" s="247">
        <f t="shared" si="13"/>
        <v>7.9252696934365551E-3</v>
      </c>
      <c r="K53" s="215">
        <f t="shared" si="14"/>
        <v>4.7738322107478501E-3</v>
      </c>
      <c r="L53" s="52">
        <f t="shared" si="15"/>
        <v>-0.41136313753982867</v>
      </c>
      <c r="N53" s="27">
        <f t="shared" si="16"/>
        <v>3.2193868020304577</v>
      </c>
      <c r="O53" s="152">
        <f t="shared" si="17"/>
        <v>3.7586262444022038</v>
      </c>
      <c r="P53" s="52">
        <f t="shared" si="8"/>
        <v>0.16749756258913948</v>
      </c>
    </row>
    <row r="54" spans="1:16" ht="20.100000000000001" customHeight="1" x14ac:dyDescent="0.25">
      <c r="A54" s="38" t="s">
        <v>194</v>
      </c>
      <c r="B54" s="19">
        <v>425.97</v>
      </c>
      <c r="C54" s="140">
        <v>464.29</v>
      </c>
      <c r="D54" s="247">
        <f t="shared" si="11"/>
        <v>2.274466128918665E-3</v>
      </c>
      <c r="E54" s="215">
        <f t="shared" si="12"/>
        <v>2.5597871763753961E-3</v>
      </c>
      <c r="F54" s="52">
        <f>(C54-B54)/B54</f>
        <v>8.9959386811277769E-2</v>
      </c>
      <c r="H54" s="19">
        <v>177.04</v>
      </c>
      <c r="I54" s="140">
        <v>224.18800000000005</v>
      </c>
      <c r="J54" s="247">
        <f t="shared" si="13"/>
        <v>3.5396966765459188E-3</v>
      </c>
      <c r="K54" s="215">
        <f t="shared" si="14"/>
        <v>4.5868301089588021E-3</v>
      </c>
      <c r="L54" s="52">
        <f t="shared" si="15"/>
        <v>0.26631269769543636</v>
      </c>
      <c r="N54" s="27">
        <f t="shared" si="16"/>
        <v>4.1561612320116437</v>
      </c>
      <c r="O54" s="152">
        <f t="shared" si="17"/>
        <v>4.828620043507291</v>
      </c>
      <c r="P54" s="52">
        <f t="shared" si="8"/>
        <v>0.16179805689832857</v>
      </c>
    </row>
    <row r="55" spans="1:16" ht="20.100000000000001" customHeight="1" x14ac:dyDescent="0.25">
      <c r="A55" s="38" t="s">
        <v>182</v>
      </c>
      <c r="B55" s="19">
        <v>834.01</v>
      </c>
      <c r="C55" s="140">
        <v>620.85</v>
      </c>
      <c r="D55" s="247">
        <f t="shared" si="11"/>
        <v>4.4531950517159788E-3</v>
      </c>
      <c r="E55" s="215">
        <f t="shared" si="12"/>
        <v>3.4229551970808431E-3</v>
      </c>
      <c r="F55" s="52">
        <f>(C55-B55)/B55</f>
        <v>-0.25558446541408375</v>
      </c>
      <c r="H55" s="19">
        <v>296.85500000000008</v>
      </c>
      <c r="I55" s="140">
        <v>217.11799999999997</v>
      </c>
      <c r="J55" s="247">
        <f t="shared" si="13"/>
        <v>5.9352499825804286E-3</v>
      </c>
      <c r="K55" s="215">
        <f t="shared" si="14"/>
        <v>4.4421796866777738E-3</v>
      </c>
      <c r="L55" s="52">
        <f t="shared" si="15"/>
        <v>-0.26860588502804428</v>
      </c>
      <c r="N55" s="27">
        <f t="shared" ref="N55:N56" si="19">(H55/B55)*10</f>
        <v>3.5593697917291167</v>
      </c>
      <c r="O55" s="152">
        <f t="shared" ref="O55:O56" si="20">(I55/C55)*10</f>
        <v>3.4971088024482553</v>
      </c>
      <c r="P55" s="52">
        <f t="shared" ref="P55:P56" si="21">(O55-N55)/N55</f>
        <v>-1.7492138475057262E-2</v>
      </c>
    </row>
    <row r="56" spans="1:16" ht="20.100000000000001" customHeight="1" x14ac:dyDescent="0.25">
      <c r="A56" s="38" t="s">
        <v>193</v>
      </c>
      <c r="B56" s="19">
        <v>439.05000000000007</v>
      </c>
      <c r="C56" s="140">
        <v>376.58000000000004</v>
      </c>
      <c r="D56" s="247">
        <f t="shared" si="11"/>
        <v>2.3443067678515857E-3</v>
      </c>
      <c r="E56" s="215">
        <f t="shared" si="12"/>
        <v>2.0762123993181992E-3</v>
      </c>
      <c r="F56" s="52">
        <f t="shared" si="18"/>
        <v>-0.14228447784990325</v>
      </c>
      <c r="H56" s="19">
        <v>144.49100000000001</v>
      </c>
      <c r="I56" s="140">
        <v>128.899</v>
      </c>
      <c r="J56" s="247">
        <f t="shared" si="13"/>
        <v>2.8889195237844353E-3</v>
      </c>
      <c r="K56" s="215">
        <f t="shared" si="14"/>
        <v>2.6372411289394635E-3</v>
      </c>
      <c r="L56" s="52">
        <f t="shared" si="15"/>
        <v>-0.10790983521465013</v>
      </c>
      <c r="N56" s="27">
        <f t="shared" si="19"/>
        <v>3.2909919143605508</v>
      </c>
      <c r="O56" s="152">
        <f t="shared" si="20"/>
        <v>3.4228849115725741</v>
      </c>
      <c r="P56" s="52">
        <f t="shared" si="21"/>
        <v>4.007697394712393E-2</v>
      </c>
    </row>
    <row r="57" spans="1:16" ht="20.100000000000001" customHeight="1" x14ac:dyDescent="0.25">
      <c r="A57" s="38" t="s">
        <v>196</v>
      </c>
      <c r="B57" s="19">
        <v>119.24000000000004</v>
      </c>
      <c r="C57" s="140">
        <v>258.91999999999996</v>
      </c>
      <c r="D57" s="247">
        <f t="shared" si="11"/>
        <v>6.3668178794812238E-4</v>
      </c>
      <c r="E57" s="215">
        <f t="shared" si="12"/>
        <v>1.4275131829397949E-3</v>
      </c>
      <c r="F57" s="52">
        <f t="shared" ref="F57:F58" si="22">(C57-B57)/B57</f>
        <v>1.171418986917141</v>
      </c>
      <c r="H57" s="19">
        <v>50.423999999999992</v>
      </c>
      <c r="I57" s="140">
        <v>107.21099999999998</v>
      </c>
      <c r="J57" s="247">
        <f t="shared" si="13"/>
        <v>1.0081657547342487E-3</v>
      </c>
      <c r="K57" s="215">
        <f t="shared" si="14"/>
        <v>2.1935101022872855E-3</v>
      </c>
      <c r="L57" s="52">
        <f t="shared" si="15"/>
        <v>1.126189909566873</v>
      </c>
      <c r="N57" s="27">
        <f t="shared" si="16"/>
        <v>4.2287822878228765</v>
      </c>
      <c r="O57" s="152">
        <f t="shared" si="17"/>
        <v>4.1406998300633404</v>
      </c>
      <c r="P57" s="52">
        <f t="shared" ref="P57:P58" si="23">(O57-N57)/N57</f>
        <v>-2.0829272297412112E-2</v>
      </c>
    </row>
    <row r="58" spans="1:16" ht="20.100000000000001" customHeight="1" x14ac:dyDescent="0.25">
      <c r="A58" s="38" t="s">
        <v>189</v>
      </c>
      <c r="B58" s="19">
        <v>115.32999999999998</v>
      </c>
      <c r="C58" s="140">
        <v>227.92999999999995</v>
      </c>
      <c r="D58" s="247">
        <f t="shared" si="11"/>
        <v>6.158043492456971E-4</v>
      </c>
      <c r="E58" s="215">
        <f t="shared" si="12"/>
        <v>1.2566548732715411E-3</v>
      </c>
      <c r="F58" s="52">
        <f t="shared" si="22"/>
        <v>0.97632879562993136</v>
      </c>
      <c r="H58" s="19">
        <v>55.694000000000003</v>
      </c>
      <c r="I58" s="140">
        <v>88.165999999999983</v>
      </c>
      <c r="J58" s="247">
        <f t="shared" si="13"/>
        <v>1.1135329117913941E-3</v>
      </c>
      <c r="K58" s="215">
        <f t="shared" si="14"/>
        <v>1.8038541910649168E-3</v>
      </c>
      <c r="L58" s="52">
        <f t="shared" si="15"/>
        <v>0.58304305670269652</v>
      </c>
      <c r="N58" s="27">
        <f t="shared" si="16"/>
        <v>4.8290991069106051</v>
      </c>
      <c r="O58" s="152">
        <f t="shared" si="17"/>
        <v>3.8681174044662834</v>
      </c>
      <c r="P58" s="52">
        <f t="shared" si="23"/>
        <v>-0.19899813219180451</v>
      </c>
    </row>
    <row r="59" spans="1:16" ht="20.100000000000001" customHeight="1" x14ac:dyDescent="0.25">
      <c r="A59" s="38" t="s">
        <v>215</v>
      </c>
      <c r="B59" s="19">
        <v>188.79999999999998</v>
      </c>
      <c r="C59" s="140">
        <v>274.87</v>
      </c>
      <c r="D59" s="247">
        <f t="shared" si="11"/>
        <v>1.0080972959124912E-3</v>
      </c>
      <c r="E59" s="215">
        <f t="shared" si="12"/>
        <v>1.515450906050755E-3</v>
      </c>
      <c r="F59" s="52">
        <f t="shared" ref="F59:F60" si="24">(C59-B59)/B59</f>
        <v>0.45587923728813573</v>
      </c>
      <c r="H59" s="19">
        <v>80.666000000000011</v>
      </c>
      <c r="I59" s="140">
        <v>77.272000000000006</v>
      </c>
      <c r="J59" s="247">
        <f t="shared" si="13"/>
        <v>1.6128172848523111E-3</v>
      </c>
      <c r="K59" s="215">
        <f t="shared" si="14"/>
        <v>1.5809656903110981E-3</v>
      </c>
      <c r="L59" s="52">
        <f t="shared" si="15"/>
        <v>-4.2074727890313204E-2</v>
      </c>
      <c r="N59" s="27">
        <f t="shared" si="16"/>
        <v>4.2725635593220348</v>
      </c>
      <c r="O59" s="152">
        <f t="shared" si="17"/>
        <v>2.8112198493833453</v>
      </c>
      <c r="P59" s="52">
        <f t="shared" ref="P59" si="25">(O59-N59)/N59</f>
        <v>-0.34202971814199851</v>
      </c>
    </row>
    <row r="60" spans="1:16" ht="20.100000000000001" customHeight="1" x14ac:dyDescent="0.25">
      <c r="A60" s="38" t="s">
        <v>195</v>
      </c>
      <c r="B60" s="19">
        <v>266.82</v>
      </c>
      <c r="C60" s="140">
        <v>221.94999999999996</v>
      </c>
      <c r="D60" s="247">
        <f t="shared" si="11"/>
        <v>1.4246849602509053E-3</v>
      </c>
      <c r="E60" s="215">
        <f t="shared" si="12"/>
        <v>1.2236851187760215E-3</v>
      </c>
      <c r="F60" s="52">
        <f t="shared" si="24"/>
        <v>-0.16816580466231928</v>
      </c>
      <c r="H60" s="19">
        <v>125.57799999999999</v>
      </c>
      <c r="I60" s="140">
        <v>51.852000000000004</v>
      </c>
      <c r="J60" s="247">
        <f t="shared" si="13"/>
        <v>2.5107773906873215E-3</v>
      </c>
      <c r="K60" s="215">
        <f t="shared" si="14"/>
        <v>1.0608788820531507E-3</v>
      </c>
      <c r="L60" s="52">
        <f t="shared" si="15"/>
        <v>-0.58709328067018096</v>
      </c>
      <c r="N60" s="27">
        <f t="shared" ref="N60" si="26">(H60/B60)*10</f>
        <v>4.7064687804512397</v>
      </c>
      <c r="O60" s="152">
        <f t="shared" ref="O60" si="27">(I60/C60)*10</f>
        <v>2.3362018472628976</v>
      </c>
      <c r="P60" s="52">
        <f t="shared" ref="P60" si="28">(O60-N60)/N60</f>
        <v>-0.50361896439926868</v>
      </c>
    </row>
    <row r="61" spans="1:16" ht="20.100000000000001" customHeight="1" thickBot="1" x14ac:dyDescent="0.3">
      <c r="A61" s="8" t="s">
        <v>17</v>
      </c>
      <c r="B61" s="19">
        <f>B62-SUM(B39:B60)</f>
        <v>211.10000000000582</v>
      </c>
      <c r="C61" s="140">
        <f>C62-SUM(C39:C60)</f>
        <v>193.26999999993131</v>
      </c>
      <c r="D61" s="247">
        <f t="shared" si="11"/>
        <v>1.1271681099954067E-3</v>
      </c>
      <c r="E61" s="215">
        <f t="shared" si="12"/>
        <v>1.06556261728208E-3</v>
      </c>
      <c r="F61" s="52">
        <f t="shared" si="18"/>
        <v>-8.4462340123514987E-2</v>
      </c>
      <c r="H61" s="19">
        <f>H62-SUM(H39:H60)</f>
        <v>106.4970000000103</v>
      </c>
      <c r="I61" s="140">
        <f>I62-SUM(I39:I60)</f>
        <v>83.070000000006985</v>
      </c>
      <c r="J61" s="247">
        <f t="shared" si="13"/>
        <v>2.1292763045760686E-3</v>
      </c>
      <c r="K61" s="215">
        <f t="shared" si="14"/>
        <v>1.6995913124308155E-3</v>
      </c>
      <c r="L61" s="52">
        <f t="shared" si="15"/>
        <v>-0.2199780275500817</v>
      </c>
      <c r="N61" s="27">
        <f t="shared" si="16"/>
        <v>5.044860255803286</v>
      </c>
      <c r="O61" s="152">
        <f t="shared" si="17"/>
        <v>4.2981321467396132</v>
      </c>
      <c r="P61" s="52">
        <f t="shared" si="8"/>
        <v>-0.14801760032989703</v>
      </c>
    </row>
    <row r="62" spans="1:16" ht="26.25" customHeight="1" thickBot="1" x14ac:dyDescent="0.3">
      <c r="A62" s="12" t="s">
        <v>18</v>
      </c>
      <c r="B62" s="17">
        <v>187283.50999999998</v>
      </c>
      <c r="C62" s="145">
        <v>181378.36</v>
      </c>
      <c r="D62" s="253">
        <f>SUM(D39:D61)</f>
        <v>0.99999999999999978</v>
      </c>
      <c r="E62" s="254">
        <f>SUM(E39:E61)</f>
        <v>0.99999999999999989</v>
      </c>
      <c r="F62" s="57">
        <f t="shared" si="18"/>
        <v>-3.1530538913970563E-2</v>
      </c>
      <c r="G62" s="1"/>
      <c r="H62" s="17">
        <v>50015.585000000021</v>
      </c>
      <c r="I62" s="145">
        <v>48876.455999999991</v>
      </c>
      <c r="J62" s="253">
        <f>SUM(J39:J61)</f>
        <v>0.99999999999999978</v>
      </c>
      <c r="K62" s="254">
        <f>SUM(K39:K61)</f>
        <v>1.0000000000000004</v>
      </c>
      <c r="L62" s="57">
        <f t="shared" si="15"/>
        <v>-2.2775480882609479E-2</v>
      </c>
      <c r="M62" s="1"/>
      <c r="N62" s="29">
        <f t="shared" si="16"/>
        <v>2.6705813555074887</v>
      </c>
      <c r="O62" s="146">
        <f t="shared" si="17"/>
        <v>2.6947236704532997</v>
      </c>
      <c r="P62" s="57">
        <f t="shared" si="8"/>
        <v>9.040097166867005E-3</v>
      </c>
    </row>
    <row r="64" spans="1:16" ht="15.75" thickBot="1" x14ac:dyDescent="0.3"/>
    <row r="65" spans="1:16" x14ac:dyDescent="0.25">
      <c r="A65" s="368" t="s">
        <v>15</v>
      </c>
      <c r="B65" s="362" t="s">
        <v>1</v>
      </c>
      <c r="C65" s="355"/>
      <c r="D65" s="362" t="s">
        <v>104</v>
      </c>
      <c r="E65" s="355"/>
      <c r="F65" s="130" t="s">
        <v>0</v>
      </c>
      <c r="H65" s="371" t="s">
        <v>19</v>
      </c>
      <c r="I65" s="372"/>
      <c r="J65" s="362" t="s">
        <v>104</v>
      </c>
      <c r="K65" s="360"/>
      <c r="L65" s="130" t="s">
        <v>0</v>
      </c>
      <c r="N65" s="354" t="s">
        <v>22</v>
      </c>
      <c r="O65" s="355"/>
      <c r="P65" s="130" t="s">
        <v>0</v>
      </c>
    </row>
    <row r="66" spans="1:16" x14ac:dyDescent="0.25">
      <c r="A66" s="369"/>
      <c r="B66" s="363" t="str">
        <f>B5</f>
        <v>jan-jul</v>
      </c>
      <c r="C66" s="357"/>
      <c r="D66" s="363" t="str">
        <f>B5</f>
        <v>jan-jul</v>
      </c>
      <c r="E66" s="357"/>
      <c r="F66" s="131" t="str">
        <f>F37</f>
        <v>2024/2023</v>
      </c>
      <c r="H66" s="352" t="str">
        <f>B5</f>
        <v>jan-jul</v>
      </c>
      <c r="I66" s="357"/>
      <c r="J66" s="363" t="str">
        <f>B5</f>
        <v>jan-jul</v>
      </c>
      <c r="K66" s="353"/>
      <c r="L66" s="131" t="str">
        <f>L37</f>
        <v>2024/2023</v>
      </c>
      <c r="N66" s="352" t="str">
        <f>B5</f>
        <v>jan-jul</v>
      </c>
      <c r="O66" s="353"/>
      <c r="P66" s="131" t="str">
        <f>P37</f>
        <v>2024/2023</v>
      </c>
    </row>
    <row r="67" spans="1:16" ht="19.5" customHeight="1" thickBot="1" x14ac:dyDescent="0.3">
      <c r="A67" s="370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164</v>
      </c>
      <c r="B68" s="39">
        <v>58883.579999999987</v>
      </c>
      <c r="C68" s="147">
        <v>62432.510000000009</v>
      </c>
      <c r="D68" s="247">
        <f>B68/$B$96</f>
        <v>0.23920300519503696</v>
      </c>
      <c r="E68" s="246">
        <f>C68/$C$96</f>
        <v>0.20853066907563397</v>
      </c>
      <c r="F68" s="61">
        <f t="shared" ref="F68:F75" si="29">(C68-B68)/B68</f>
        <v>6.0270282479428443E-2</v>
      </c>
      <c r="H68" s="19">
        <v>21442.003000000001</v>
      </c>
      <c r="I68" s="147">
        <v>21831.485000000001</v>
      </c>
      <c r="J68" s="245">
        <f>H68/$H$96</f>
        <v>0.22346759142480299</v>
      </c>
      <c r="K68" s="246">
        <f>I68/$I$96</f>
        <v>0.20288608358867782</v>
      </c>
      <c r="L68" s="61">
        <f t="shared" ref="L68:L96" si="30">(I68-H68)/H68</f>
        <v>1.8164441073905267E-2</v>
      </c>
      <c r="N68" s="41">
        <f t="shared" ref="N68:N96" si="31">(H68/B68)*10</f>
        <v>3.6414231267867891</v>
      </c>
      <c r="O68" s="149">
        <f t="shared" ref="O68:O96" si="32">(I68/C68)*10</f>
        <v>3.4968135991969564</v>
      </c>
      <c r="P68" s="61">
        <f t="shared" si="8"/>
        <v>-3.9712365895099071E-2</v>
      </c>
    </row>
    <row r="69" spans="1:16" ht="20.100000000000001" customHeight="1" x14ac:dyDescent="0.25">
      <c r="A69" s="38" t="s">
        <v>165</v>
      </c>
      <c r="B69" s="19">
        <v>42596.919999999976</v>
      </c>
      <c r="C69" s="140">
        <v>48169.189999999995</v>
      </c>
      <c r="D69" s="247">
        <f t="shared" ref="D69:D95" si="33">B69/$B$96</f>
        <v>0.17304164040387102</v>
      </c>
      <c r="E69" s="215">
        <f t="shared" ref="E69:E95" si="34">C69/$C$96</f>
        <v>0.16088978994327369</v>
      </c>
      <c r="F69" s="52">
        <f t="shared" si="29"/>
        <v>0.13081391800158373</v>
      </c>
      <c r="H69" s="19">
        <v>18665.733999999993</v>
      </c>
      <c r="I69" s="140">
        <v>20518.409000000003</v>
      </c>
      <c r="J69" s="214">
        <f t="shared" ref="J69:J96" si="35">H69/$H$96</f>
        <v>0.19453344070309345</v>
      </c>
      <c r="K69" s="215">
        <f t="shared" ref="K69:K96" si="36">I69/$I$96</f>
        <v>0.19068330182214724</v>
      </c>
      <c r="L69" s="52">
        <f t="shared" si="30"/>
        <v>9.9255405654018802E-2</v>
      </c>
      <c r="N69" s="40">
        <f t="shared" si="31"/>
        <v>4.3819445161762873</v>
      </c>
      <c r="O69" s="143">
        <f t="shared" si="32"/>
        <v>4.2596541482221326</v>
      </c>
      <c r="P69" s="52">
        <f t="shared" si="8"/>
        <v>-2.7907785573895415E-2</v>
      </c>
    </row>
    <row r="70" spans="1:16" ht="20.100000000000001" customHeight="1" x14ac:dyDescent="0.25">
      <c r="A70" s="38" t="s">
        <v>168</v>
      </c>
      <c r="B70" s="19">
        <v>33903.670000000006</v>
      </c>
      <c r="C70" s="140">
        <v>33555.30999999999</v>
      </c>
      <c r="D70" s="247">
        <f t="shared" si="33"/>
        <v>0.13772701576807697</v>
      </c>
      <c r="E70" s="215">
        <f t="shared" si="34"/>
        <v>0.11207800623970281</v>
      </c>
      <c r="F70" s="52">
        <f t="shared" si="29"/>
        <v>-1.0274993828102241E-2</v>
      </c>
      <c r="H70" s="19">
        <v>14131.040000000003</v>
      </c>
      <c r="I70" s="140">
        <v>14218.438</v>
      </c>
      <c r="J70" s="214">
        <f t="shared" si="35"/>
        <v>0.14727306367448734</v>
      </c>
      <c r="K70" s="215">
        <f t="shared" si="36"/>
        <v>0.13213591290599028</v>
      </c>
      <c r="L70" s="52">
        <f t="shared" si="30"/>
        <v>6.1848243299854359E-3</v>
      </c>
      <c r="N70" s="40">
        <f t="shared" si="31"/>
        <v>4.1679971519307495</v>
      </c>
      <c r="O70" s="143">
        <f t="shared" si="32"/>
        <v>4.2373138558398074</v>
      </c>
      <c r="P70" s="52">
        <f t="shared" si="8"/>
        <v>1.6630698482350968E-2</v>
      </c>
    </row>
    <row r="71" spans="1:16" ht="20.100000000000001" customHeight="1" x14ac:dyDescent="0.25">
      <c r="A71" s="38" t="s">
        <v>173</v>
      </c>
      <c r="B71" s="19">
        <v>19971.910000000003</v>
      </c>
      <c r="C71" s="140">
        <v>60546.220000000016</v>
      </c>
      <c r="D71" s="247">
        <f t="shared" si="33"/>
        <v>8.1131970771559953E-2</v>
      </c>
      <c r="E71" s="215">
        <f t="shared" si="34"/>
        <v>0.20223027660750037</v>
      </c>
      <c r="F71" s="52">
        <f t="shared" si="29"/>
        <v>2.0315688384335804</v>
      </c>
      <c r="H71" s="19">
        <v>3922.1970000000001</v>
      </c>
      <c r="I71" s="140">
        <v>12339.425999999998</v>
      </c>
      <c r="J71" s="214">
        <f t="shared" si="35"/>
        <v>4.0876960827008001E-2</v>
      </c>
      <c r="K71" s="215">
        <f t="shared" si="36"/>
        <v>0.11467372993052483</v>
      </c>
      <c r="L71" s="52">
        <f t="shared" si="30"/>
        <v>2.1460495227547205</v>
      </c>
      <c r="N71" s="40">
        <f t="shared" si="31"/>
        <v>1.9638567367868167</v>
      </c>
      <c r="O71" s="143">
        <f t="shared" si="32"/>
        <v>2.0380175674055283</v>
      </c>
      <c r="P71" s="52">
        <f t="shared" si="8"/>
        <v>3.7762851652840296E-2</v>
      </c>
    </row>
    <row r="72" spans="1:16" ht="20.100000000000001" customHeight="1" x14ac:dyDescent="0.25">
      <c r="A72" s="38" t="s">
        <v>166</v>
      </c>
      <c r="B72" s="19">
        <v>27387.21</v>
      </c>
      <c r="C72" s="140">
        <v>31491.370000000006</v>
      </c>
      <c r="D72" s="247">
        <f t="shared" si="33"/>
        <v>0.11125517395354646</v>
      </c>
      <c r="E72" s="215">
        <f t="shared" si="34"/>
        <v>0.10518424545494563</v>
      </c>
      <c r="F72" s="52">
        <f t="shared" si="29"/>
        <v>0.14985681272389584</v>
      </c>
      <c r="H72" s="19">
        <v>10162.975999999999</v>
      </c>
      <c r="I72" s="140">
        <v>11731.664000000002</v>
      </c>
      <c r="J72" s="214">
        <f t="shared" si="35"/>
        <v>0.1059180790352505</v>
      </c>
      <c r="K72" s="215">
        <f t="shared" si="36"/>
        <v>0.10902562802934765</v>
      </c>
      <c r="L72" s="52">
        <f t="shared" si="30"/>
        <v>0.15435321307459585</v>
      </c>
      <c r="N72" s="40">
        <f t="shared" si="31"/>
        <v>3.7108475087458705</v>
      </c>
      <c r="O72" s="143">
        <f t="shared" si="32"/>
        <v>3.7253584077161457</v>
      </c>
      <c r="P72" s="52">
        <f t="shared" ref="P72:P75" si="37">(O72-N72)/N72</f>
        <v>3.9104002350070378E-3</v>
      </c>
    </row>
    <row r="73" spans="1:16" ht="20.100000000000001" customHeight="1" x14ac:dyDescent="0.25">
      <c r="A73" s="38" t="s">
        <v>174</v>
      </c>
      <c r="B73" s="19">
        <v>18364.580000000002</v>
      </c>
      <c r="C73" s="140">
        <v>16384.070000000003</v>
      </c>
      <c r="D73" s="247">
        <f t="shared" si="33"/>
        <v>7.4602507611539137E-2</v>
      </c>
      <c r="E73" s="215">
        <f t="shared" si="34"/>
        <v>5.4724390854732935E-2</v>
      </c>
      <c r="F73" s="52">
        <f t="shared" si="29"/>
        <v>-0.10784401276805668</v>
      </c>
      <c r="H73" s="19">
        <v>8614.8480000000018</v>
      </c>
      <c r="I73" s="140">
        <v>7478.0450000000001</v>
      </c>
      <c r="J73" s="214">
        <f t="shared" si="35"/>
        <v>8.9783558609276448E-2</v>
      </c>
      <c r="K73" s="215">
        <f t="shared" si="36"/>
        <v>6.9495559415673924E-2</v>
      </c>
      <c r="L73" s="52">
        <f t="shared" si="30"/>
        <v>-0.13195856734790926</v>
      </c>
      <c r="N73" s="40">
        <f t="shared" si="31"/>
        <v>4.6910128083517302</v>
      </c>
      <c r="O73" s="143">
        <f t="shared" si="32"/>
        <v>4.564216949756684</v>
      </c>
      <c r="P73" s="52">
        <f t="shared" si="37"/>
        <v>-2.7029527263132354E-2</v>
      </c>
    </row>
    <row r="74" spans="1:16" ht="20.100000000000001" customHeight="1" x14ac:dyDescent="0.25">
      <c r="A74" s="38" t="s">
        <v>180</v>
      </c>
      <c r="B74" s="19">
        <v>5389.68</v>
      </c>
      <c r="C74" s="140">
        <v>6329.66</v>
      </c>
      <c r="D74" s="247">
        <f t="shared" si="33"/>
        <v>2.1894518863146351E-2</v>
      </c>
      <c r="E74" s="215">
        <f t="shared" si="34"/>
        <v>2.1141681390373014E-2</v>
      </c>
      <c r="F74" s="52">
        <f t="shared" si="29"/>
        <v>0.17440367517180974</v>
      </c>
      <c r="H74" s="19">
        <v>2197.1469999999995</v>
      </c>
      <c r="I74" s="140">
        <v>2953.1679999999997</v>
      </c>
      <c r="J74" s="214">
        <f t="shared" si="35"/>
        <v>2.2898567269868934E-2</v>
      </c>
      <c r="K74" s="215">
        <f t="shared" si="36"/>
        <v>2.744461449596344E-2</v>
      </c>
      <c r="L74" s="52">
        <f t="shared" si="30"/>
        <v>0.34409213402653549</v>
      </c>
      <c r="N74" s="40">
        <f t="shared" si="31"/>
        <v>4.0765815410191317</v>
      </c>
      <c r="O74" s="143">
        <f t="shared" si="32"/>
        <v>4.6656028917824965</v>
      </c>
      <c r="P74" s="52">
        <f t="shared" si="37"/>
        <v>0.14448903936706525</v>
      </c>
    </row>
    <row r="75" spans="1:16" ht="20.100000000000001" customHeight="1" x14ac:dyDescent="0.25">
      <c r="A75" s="38" t="s">
        <v>171</v>
      </c>
      <c r="B75" s="19">
        <v>5489.54</v>
      </c>
      <c r="C75" s="140">
        <v>4887.28</v>
      </c>
      <c r="D75" s="247">
        <f t="shared" si="33"/>
        <v>2.230018054504097E-2</v>
      </c>
      <c r="E75" s="215">
        <f t="shared" si="34"/>
        <v>1.632399159284104E-2</v>
      </c>
      <c r="F75" s="52">
        <f t="shared" si="29"/>
        <v>-0.10971046754372867</v>
      </c>
      <c r="H75" s="19">
        <v>2648.3389999999999</v>
      </c>
      <c r="I75" s="140">
        <v>2528.6380000000004</v>
      </c>
      <c r="J75" s="214">
        <f t="shared" si="35"/>
        <v>2.7600870012301149E-2</v>
      </c>
      <c r="K75" s="215">
        <f t="shared" si="36"/>
        <v>2.3499338713491417E-2</v>
      </c>
      <c r="L75" s="52">
        <f t="shared" si="30"/>
        <v>-4.5198518769689063E-2</v>
      </c>
      <c r="N75" s="40">
        <f t="shared" si="31"/>
        <v>4.8243368296797176</v>
      </c>
      <c r="O75" s="143">
        <f t="shared" si="32"/>
        <v>5.1739167798857455</v>
      </c>
      <c r="P75" s="52">
        <f t="shared" si="37"/>
        <v>7.2461762631370039E-2</v>
      </c>
    </row>
    <row r="76" spans="1:16" ht="20.100000000000001" customHeight="1" x14ac:dyDescent="0.25">
      <c r="A76" s="38" t="s">
        <v>179</v>
      </c>
      <c r="B76" s="19">
        <v>921.15000000000009</v>
      </c>
      <c r="C76" s="140">
        <v>917.92</v>
      </c>
      <c r="D76" s="247">
        <f t="shared" si="33"/>
        <v>3.7419913706912586E-3</v>
      </c>
      <c r="E76" s="215">
        <f t="shared" si="34"/>
        <v>3.0659422752329821E-3</v>
      </c>
      <c r="F76" s="52">
        <f t="shared" ref="F76:F81" si="38">(C76-B76)/B76</f>
        <v>-3.5064864571461019E-3</v>
      </c>
      <c r="H76" s="19">
        <v>1814.4510000000002</v>
      </c>
      <c r="I76" s="140">
        <v>1935.0010000000002</v>
      </c>
      <c r="J76" s="214">
        <f t="shared" si="35"/>
        <v>1.8910126760467539E-2</v>
      </c>
      <c r="K76" s="215">
        <f t="shared" si="36"/>
        <v>1.7982504379806283E-2</v>
      </c>
      <c r="L76" s="52">
        <f t="shared" si="30"/>
        <v>6.643882915548556E-2</v>
      </c>
      <c r="N76" s="40">
        <f t="shared" si="31"/>
        <v>19.697671389024588</v>
      </c>
      <c r="O76" s="143">
        <f t="shared" si="32"/>
        <v>21.080279327174484</v>
      </c>
      <c r="P76" s="52">
        <f t="shared" ref="P76:P81" si="39">(O76-N76)/N76</f>
        <v>7.0191440949729497E-2</v>
      </c>
    </row>
    <row r="77" spans="1:16" ht="20.100000000000001" customHeight="1" x14ac:dyDescent="0.25">
      <c r="A77" s="38" t="s">
        <v>183</v>
      </c>
      <c r="B77" s="19">
        <v>4796.1399999999994</v>
      </c>
      <c r="C77" s="140">
        <v>4425.96</v>
      </c>
      <c r="D77" s="247">
        <f t="shared" si="33"/>
        <v>1.9483378920509328E-2</v>
      </c>
      <c r="E77" s="215">
        <f t="shared" si="34"/>
        <v>1.4783137825181028E-2</v>
      </c>
      <c r="F77" s="52">
        <f t="shared" si="38"/>
        <v>-7.7182901249754896E-2</v>
      </c>
      <c r="H77" s="19">
        <v>1798.7530000000002</v>
      </c>
      <c r="I77" s="140">
        <v>1446.6120000000001</v>
      </c>
      <c r="J77" s="214">
        <f t="shared" si="35"/>
        <v>1.8746522910109597E-2</v>
      </c>
      <c r="K77" s="215">
        <f t="shared" si="36"/>
        <v>1.3443769086362398E-2</v>
      </c>
      <c r="L77" s="52">
        <f t="shared" si="30"/>
        <v>-0.19576951365751721</v>
      </c>
      <c r="N77" s="40">
        <f t="shared" si="31"/>
        <v>3.7504180445107949</v>
      </c>
      <c r="O77" s="143">
        <f t="shared" si="32"/>
        <v>3.2684705690968743</v>
      </c>
      <c r="P77" s="52">
        <f t="shared" si="39"/>
        <v>-0.12850500122761271</v>
      </c>
    </row>
    <row r="78" spans="1:16" ht="20.100000000000001" customHeight="1" x14ac:dyDescent="0.25">
      <c r="A78" s="38" t="s">
        <v>185</v>
      </c>
      <c r="B78" s="19">
        <v>3867.84</v>
      </c>
      <c r="C78" s="140">
        <v>2665.9</v>
      </c>
      <c r="D78" s="247">
        <f t="shared" si="33"/>
        <v>1.5712342075899121E-2</v>
      </c>
      <c r="E78" s="215">
        <f t="shared" si="34"/>
        <v>8.9043658614515499E-3</v>
      </c>
      <c r="F78" s="52">
        <f t="shared" si="38"/>
        <v>-0.31075225448829319</v>
      </c>
      <c r="H78" s="19">
        <v>2018.6009999999997</v>
      </c>
      <c r="I78" s="140">
        <v>1441.4119999999998</v>
      </c>
      <c r="J78" s="214">
        <f t="shared" si="35"/>
        <v>2.1037768883704507E-2</v>
      </c>
      <c r="K78" s="215">
        <f t="shared" si="36"/>
        <v>1.3395444034967077E-2</v>
      </c>
      <c r="L78" s="52">
        <f t="shared" si="30"/>
        <v>-0.28593516004401065</v>
      </c>
      <c r="N78" s="40">
        <f t="shared" si="31"/>
        <v>5.2189361504095295</v>
      </c>
      <c r="O78" s="143">
        <f t="shared" si="32"/>
        <v>5.4068494692223998</v>
      </c>
      <c r="P78" s="52">
        <f t="shared" si="39"/>
        <v>3.6006058207499775E-2</v>
      </c>
    </row>
    <row r="79" spans="1:16" ht="20.100000000000001" customHeight="1" x14ac:dyDescent="0.25">
      <c r="A79" s="38" t="s">
        <v>198</v>
      </c>
      <c r="B79" s="19">
        <v>4093.42</v>
      </c>
      <c r="C79" s="140">
        <v>6587.16</v>
      </c>
      <c r="D79" s="247">
        <f t="shared" si="33"/>
        <v>1.662871662228194E-2</v>
      </c>
      <c r="E79" s="215">
        <f t="shared" si="34"/>
        <v>2.2001756490460704E-2</v>
      </c>
      <c r="F79" s="52">
        <f t="shared" si="38"/>
        <v>0.60920697118790634</v>
      </c>
      <c r="H79" s="19">
        <v>853.82200000000012</v>
      </c>
      <c r="I79" s="140">
        <v>1306.8070000000005</v>
      </c>
      <c r="J79" s="214">
        <f t="shared" si="35"/>
        <v>8.8984945037787824E-3</v>
      </c>
      <c r="K79" s="215">
        <f t="shared" si="36"/>
        <v>1.2144522199761922E-2</v>
      </c>
      <c r="L79" s="52">
        <f t="shared" si="30"/>
        <v>0.53053798098432725</v>
      </c>
      <c r="N79" s="40">
        <f t="shared" si="31"/>
        <v>2.0858402020804121</v>
      </c>
      <c r="O79" s="143">
        <f t="shared" si="32"/>
        <v>1.983870135232787</v>
      </c>
      <c r="P79" s="52">
        <f t="shared" si="39"/>
        <v>-4.8886806739039931E-2</v>
      </c>
    </row>
    <row r="80" spans="1:16" ht="20.100000000000001" customHeight="1" x14ac:dyDescent="0.25">
      <c r="A80" s="38" t="s">
        <v>187</v>
      </c>
      <c r="B80" s="19">
        <v>1387.2799999999997</v>
      </c>
      <c r="C80" s="140">
        <v>1425.2099999999996</v>
      </c>
      <c r="D80" s="247">
        <f t="shared" si="33"/>
        <v>5.6355531550046868E-3</v>
      </c>
      <c r="E80" s="215">
        <f t="shared" si="34"/>
        <v>4.7603403238678718E-3</v>
      </c>
      <c r="F80" s="52">
        <f t="shared" si="38"/>
        <v>2.7341272129634855E-2</v>
      </c>
      <c r="H80" s="19">
        <v>1078.7569999999998</v>
      </c>
      <c r="I80" s="140">
        <v>1219.1390000000001</v>
      </c>
      <c r="J80" s="214">
        <f t="shared" si="35"/>
        <v>1.1242756962707549E-2</v>
      </c>
      <c r="K80" s="215">
        <f t="shared" si="36"/>
        <v>1.1329799006353307E-2</v>
      </c>
      <c r="L80" s="52">
        <f t="shared" si="30"/>
        <v>0.130133106899886</v>
      </c>
      <c r="N80" s="40">
        <f t="shared" si="31"/>
        <v>7.7760581858024338</v>
      </c>
      <c r="O80" s="143">
        <f t="shared" si="32"/>
        <v>8.5541007991804747</v>
      </c>
      <c r="P80" s="52">
        <f t="shared" si="39"/>
        <v>0.10005617175017993</v>
      </c>
    </row>
    <row r="81" spans="1:16" ht="20.100000000000001" customHeight="1" x14ac:dyDescent="0.25">
      <c r="A81" s="38" t="s">
        <v>206</v>
      </c>
      <c r="B81" s="19">
        <v>3395.7099999999991</v>
      </c>
      <c r="C81" s="140">
        <v>3409.5</v>
      </c>
      <c r="D81" s="247">
        <f t="shared" si="33"/>
        <v>1.3794406467318035E-2</v>
      </c>
      <c r="E81" s="215">
        <f t="shared" si="34"/>
        <v>1.1388062344656237E-2</v>
      </c>
      <c r="F81" s="52">
        <f t="shared" si="38"/>
        <v>4.0610063874715087E-3</v>
      </c>
      <c r="H81" s="19">
        <v>847.74799999999982</v>
      </c>
      <c r="I81" s="140">
        <v>1037.212</v>
      </c>
      <c r="J81" s="214">
        <f t="shared" si="35"/>
        <v>8.8351915488116411E-3</v>
      </c>
      <c r="K81" s="215">
        <f t="shared" si="36"/>
        <v>9.6391006168925156E-3</v>
      </c>
      <c r="L81" s="52">
        <f t="shared" si="30"/>
        <v>0.22349094306326905</v>
      </c>
      <c r="N81" s="40">
        <f t="shared" si="31"/>
        <v>2.496526499612747</v>
      </c>
      <c r="O81" s="143">
        <f t="shared" si="32"/>
        <v>3.0421234785159115</v>
      </c>
      <c r="P81" s="52">
        <f t="shared" si="39"/>
        <v>0.21854243445354804</v>
      </c>
    </row>
    <row r="82" spans="1:16" ht="20.100000000000001" customHeight="1" x14ac:dyDescent="0.25">
      <c r="A82" s="38" t="s">
        <v>204</v>
      </c>
      <c r="B82" s="19">
        <v>851.03</v>
      </c>
      <c r="C82" s="140">
        <v>1251.8100000000002</v>
      </c>
      <c r="D82" s="247">
        <f t="shared" si="33"/>
        <v>3.4571426110832993E-3</v>
      </c>
      <c r="E82" s="215">
        <f t="shared" si="34"/>
        <v>4.1811674215175608E-3</v>
      </c>
      <c r="F82" s="52">
        <f t="shared" ref="F82:F93" si="40">(C82-B82)/B82</f>
        <v>0.47093521967498231</v>
      </c>
      <c r="H82" s="19">
        <v>389.34899999999999</v>
      </c>
      <c r="I82" s="140">
        <v>467.61</v>
      </c>
      <c r="J82" s="214">
        <f t="shared" si="35"/>
        <v>4.0577777763418661E-3</v>
      </c>
      <c r="K82" s="215">
        <f t="shared" si="36"/>
        <v>4.345630246724015E-3</v>
      </c>
      <c r="L82" s="52">
        <f t="shared" si="30"/>
        <v>0.20100475408951873</v>
      </c>
      <c r="N82" s="40">
        <f t="shared" si="31"/>
        <v>4.5750326075461505</v>
      </c>
      <c r="O82" s="143">
        <f t="shared" si="32"/>
        <v>3.7354710379370664</v>
      </c>
      <c r="P82" s="52">
        <f t="shared" ref="P82:P87" si="41">(O82-N82)/N82</f>
        <v>-0.18350941766497891</v>
      </c>
    </row>
    <row r="83" spans="1:16" ht="20.100000000000001" customHeight="1" x14ac:dyDescent="0.25">
      <c r="A83" s="38" t="s">
        <v>202</v>
      </c>
      <c r="B83" s="19">
        <v>1265.5000000000002</v>
      </c>
      <c r="C83" s="140">
        <v>977.01</v>
      </c>
      <c r="D83" s="247">
        <f t="shared" si="33"/>
        <v>5.1408457684522478E-3</v>
      </c>
      <c r="E83" s="215">
        <f t="shared" si="34"/>
        <v>3.2633086350938815E-3</v>
      </c>
      <c r="F83" s="52">
        <f t="shared" si="40"/>
        <v>-0.22796523113393929</v>
      </c>
      <c r="H83" s="19">
        <v>634.69699999999989</v>
      </c>
      <c r="I83" s="140">
        <v>406.64799999999997</v>
      </c>
      <c r="J83" s="214">
        <f t="shared" si="35"/>
        <v>6.6147836036842345E-3</v>
      </c>
      <c r="K83" s="215">
        <f t="shared" si="36"/>
        <v>3.7790933653468212E-3</v>
      </c>
      <c r="L83" s="52">
        <f t="shared" si="30"/>
        <v>-0.35930373075656569</v>
      </c>
      <c r="N83" s="40">
        <f t="shared" si="31"/>
        <v>5.015385223231922</v>
      </c>
      <c r="O83" s="143">
        <f t="shared" si="32"/>
        <v>4.1621682480220263</v>
      </c>
      <c r="P83" s="52">
        <f t="shared" si="41"/>
        <v>-0.17011992842696963</v>
      </c>
    </row>
    <row r="84" spans="1:16" ht="20.100000000000001" customHeight="1" x14ac:dyDescent="0.25">
      <c r="A84" s="38" t="s">
        <v>199</v>
      </c>
      <c r="B84" s="19">
        <v>270.68</v>
      </c>
      <c r="C84" s="140">
        <v>1187.93</v>
      </c>
      <c r="D84" s="247">
        <f t="shared" si="33"/>
        <v>1.0995844587946694E-3</v>
      </c>
      <c r="E84" s="215">
        <f t="shared" si="34"/>
        <v>3.9678019947462922E-3</v>
      </c>
      <c r="F84" s="52">
        <f t="shared" si="40"/>
        <v>3.3886877493719521</v>
      </c>
      <c r="H84" s="19">
        <v>100.574</v>
      </c>
      <c r="I84" s="140">
        <v>341.15799999999996</v>
      </c>
      <c r="J84" s="214">
        <f t="shared" si="35"/>
        <v>1.0481777070900575E-3</v>
      </c>
      <c r="K84" s="215">
        <f t="shared" si="36"/>
        <v>3.1704765161392427E-3</v>
      </c>
      <c r="L84" s="52">
        <f t="shared" si="30"/>
        <v>2.3921092926601304</v>
      </c>
      <c r="N84" s="40">
        <f t="shared" si="31"/>
        <v>3.7156051426038124</v>
      </c>
      <c r="O84" s="143">
        <f t="shared" si="32"/>
        <v>2.8718695546033852</v>
      </c>
      <c r="P84" s="52">
        <f t="shared" si="41"/>
        <v>-0.22707891598221772</v>
      </c>
    </row>
    <row r="85" spans="1:16" ht="20.100000000000001" customHeight="1" x14ac:dyDescent="0.25">
      <c r="A85" s="38" t="s">
        <v>210</v>
      </c>
      <c r="B85" s="19">
        <v>688.65000000000009</v>
      </c>
      <c r="C85" s="140">
        <v>992.25</v>
      </c>
      <c r="D85" s="247">
        <f t="shared" si="33"/>
        <v>2.7975056803197472E-3</v>
      </c>
      <c r="E85" s="215">
        <f t="shared" si="34"/>
        <v>3.3142117206291688E-3</v>
      </c>
      <c r="F85" s="52">
        <f t="shared" si="40"/>
        <v>0.44086255717708539</v>
      </c>
      <c r="H85" s="19">
        <v>236.04299999999998</v>
      </c>
      <c r="I85" s="140">
        <v>316.149</v>
      </c>
      <c r="J85" s="214">
        <f t="shared" si="35"/>
        <v>2.4600295356121704E-3</v>
      </c>
      <c r="K85" s="215">
        <f t="shared" si="36"/>
        <v>2.9380608987651046E-3</v>
      </c>
      <c r="L85" s="52">
        <f t="shared" si="30"/>
        <v>0.33937036895819844</v>
      </c>
      <c r="N85" s="40">
        <f t="shared" si="31"/>
        <v>3.4276192550642555</v>
      </c>
      <c r="O85" s="143">
        <f t="shared" si="32"/>
        <v>3.1861829176114891</v>
      </c>
      <c r="P85" s="52">
        <f t="shared" si="41"/>
        <v>-7.0438493743448266E-2</v>
      </c>
    </row>
    <row r="86" spans="1:16" ht="20.100000000000001" customHeight="1" x14ac:dyDescent="0.25">
      <c r="A86" s="38" t="s">
        <v>211</v>
      </c>
      <c r="B86" s="19">
        <v>1399.22</v>
      </c>
      <c r="C86" s="140">
        <v>860.67999999999984</v>
      </c>
      <c r="D86" s="247">
        <f t="shared" si="33"/>
        <v>5.6840570652973155E-3</v>
      </c>
      <c r="E86" s="215">
        <f t="shared" si="34"/>
        <v>2.8747550957028091E-3</v>
      </c>
      <c r="F86" s="52">
        <f t="shared" si="40"/>
        <v>-0.38488586498191862</v>
      </c>
      <c r="H86" s="19">
        <v>496.48299999999995</v>
      </c>
      <c r="I86" s="140">
        <v>308.70699999999994</v>
      </c>
      <c r="J86" s="214">
        <f t="shared" si="35"/>
        <v>5.1743235085528368E-3</v>
      </c>
      <c r="K86" s="215">
        <f t="shared" si="36"/>
        <v>2.8689003155951119E-3</v>
      </c>
      <c r="L86" s="52">
        <f t="shared" si="30"/>
        <v>-0.3782123456392264</v>
      </c>
      <c r="N86" s="40">
        <f t="shared" si="31"/>
        <v>3.5482840439673531</v>
      </c>
      <c r="O86" s="143">
        <f t="shared" si="32"/>
        <v>3.5867802202909327</v>
      </c>
      <c r="P86" s="52">
        <f t="shared" si="41"/>
        <v>1.0849237503696813E-2</v>
      </c>
    </row>
    <row r="87" spans="1:16" ht="20.100000000000001" customHeight="1" x14ac:dyDescent="0.25">
      <c r="A87" s="38" t="s">
        <v>208</v>
      </c>
      <c r="B87" s="19">
        <v>831.90000000000009</v>
      </c>
      <c r="C87" s="140">
        <v>1379.1200000000003</v>
      </c>
      <c r="D87" s="247">
        <f t="shared" si="33"/>
        <v>3.3794307347099362E-3</v>
      </c>
      <c r="E87" s="215">
        <f t="shared" si="34"/>
        <v>4.6063952311958681E-3</v>
      </c>
      <c r="F87" s="52">
        <f t="shared" si="40"/>
        <v>0.6577954081019356</v>
      </c>
      <c r="H87" s="19">
        <v>175.83799999999999</v>
      </c>
      <c r="I87" s="140">
        <v>293.983</v>
      </c>
      <c r="J87" s="214">
        <f t="shared" si="35"/>
        <v>1.8325757318919556E-3</v>
      </c>
      <c r="K87" s="215">
        <f t="shared" si="36"/>
        <v>2.7320660739134453E-3</v>
      </c>
      <c r="L87" s="52">
        <f t="shared" si="30"/>
        <v>0.67189685960941326</v>
      </c>
      <c r="N87" s="40">
        <f t="shared" si="31"/>
        <v>2.1136915494650794</v>
      </c>
      <c r="O87" s="143">
        <f t="shared" si="32"/>
        <v>2.1316709205870406</v>
      </c>
      <c r="P87" s="52">
        <f t="shared" si="41"/>
        <v>8.5061470423682412E-3</v>
      </c>
    </row>
    <row r="88" spans="1:16" ht="20.100000000000001" customHeight="1" x14ac:dyDescent="0.25">
      <c r="A88" s="38" t="s">
        <v>209</v>
      </c>
      <c r="B88" s="19">
        <v>313.32</v>
      </c>
      <c r="C88" s="140">
        <v>233.00000000000003</v>
      </c>
      <c r="D88" s="247">
        <f t="shared" si="33"/>
        <v>1.2728011032567823E-3</v>
      </c>
      <c r="E88" s="215">
        <f t="shared" si="34"/>
        <v>7.7824271192400744E-4</v>
      </c>
      <c r="F88" s="52">
        <f t="shared" si="40"/>
        <v>-0.25635133409932326</v>
      </c>
      <c r="H88" s="19">
        <v>199.13899999999998</v>
      </c>
      <c r="I88" s="140">
        <v>259.85899999999998</v>
      </c>
      <c r="J88" s="214">
        <f t="shared" si="35"/>
        <v>2.0754177064868352E-3</v>
      </c>
      <c r="K88" s="215">
        <f t="shared" si="36"/>
        <v>2.4149422174107819E-3</v>
      </c>
      <c r="L88" s="52">
        <f t="shared" si="30"/>
        <v>0.30491264895374592</v>
      </c>
      <c r="N88" s="40">
        <f t="shared" ref="N88:N93" si="42">(H88/B88)*10</f>
        <v>6.3557704583173749</v>
      </c>
      <c r="O88" s="143">
        <f t="shared" ref="O88:O93" si="43">(I88/C88)*10</f>
        <v>11.152746781115878</v>
      </c>
      <c r="P88" s="52">
        <f t="shared" ref="P88:P93" si="44">(O88-N88)/N88</f>
        <v>0.75474348141711423</v>
      </c>
    </row>
    <row r="89" spans="1:16" ht="20.100000000000001" customHeight="1" x14ac:dyDescent="0.25">
      <c r="A89" s="38" t="s">
        <v>201</v>
      </c>
      <c r="B89" s="19">
        <v>647.71</v>
      </c>
      <c r="C89" s="140">
        <v>586.99</v>
      </c>
      <c r="D89" s="247">
        <f t="shared" si="33"/>
        <v>2.6311949527334688E-3</v>
      </c>
      <c r="E89" s="215">
        <f t="shared" si="34"/>
        <v>1.960603817477567E-3</v>
      </c>
      <c r="F89" s="52">
        <f t="shared" si="40"/>
        <v>-9.3745657778944322E-2</v>
      </c>
      <c r="H89" s="19">
        <v>257.93099999999998</v>
      </c>
      <c r="I89" s="140">
        <v>247.72099999999995</v>
      </c>
      <c r="J89" s="214">
        <f t="shared" si="35"/>
        <v>2.6881452877229265E-3</v>
      </c>
      <c r="K89" s="215">
        <f t="shared" si="36"/>
        <v>2.3021403955191711E-3</v>
      </c>
      <c r="L89" s="52">
        <f t="shared" si="30"/>
        <v>-3.9584229890939966E-2</v>
      </c>
      <c r="N89" s="40">
        <f t="shared" ref="N89" si="45">(H89/B89)*10</f>
        <v>3.9821988235475745</v>
      </c>
      <c r="O89" s="143">
        <f t="shared" ref="O89" si="46">(I89/C89)*10</f>
        <v>4.2201911446532296</v>
      </c>
      <c r="P89" s="52">
        <f t="shared" ref="P89" si="47">(O89-N89)/N89</f>
        <v>5.9764047866810867E-2</v>
      </c>
    </row>
    <row r="90" spans="1:16" ht="20.100000000000001" customHeight="1" x14ac:dyDescent="0.25">
      <c r="A90" s="38" t="s">
        <v>200</v>
      </c>
      <c r="B90" s="19">
        <v>551.8900000000001</v>
      </c>
      <c r="C90" s="140">
        <v>666</v>
      </c>
      <c r="D90" s="247">
        <f t="shared" si="33"/>
        <v>2.2419449791790682E-3</v>
      </c>
      <c r="E90" s="215">
        <f t="shared" si="34"/>
        <v>2.2245049190617551E-3</v>
      </c>
      <c r="F90" s="52">
        <f t="shared" si="40"/>
        <v>0.20676221710848156</v>
      </c>
      <c r="H90" s="19">
        <v>217.88000000000002</v>
      </c>
      <c r="I90" s="140">
        <v>241.85500000000002</v>
      </c>
      <c r="J90" s="214">
        <f t="shared" si="35"/>
        <v>2.2707355660586412E-3</v>
      </c>
      <c r="K90" s="215">
        <f t="shared" si="36"/>
        <v>2.2476260202336064E-3</v>
      </c>
      <c r="L90" s="52">
        <f t="shared" si="30"/>
        <v>0.11003763539563058</v>
      </c>
      <c r="N90" s="40">
        <f t="shared" si="42"/>
        <v>3.9478881661200598</v>
      </c>
      <c r="O90" s="143">
        <f t="shared" si="43"/>
        <v>3.6314564564564566</v>
      </c>
      <c r="P90" s="52">
        <f t="shared" si="44"/>
        <v>-8.0152146248506487E-2</v>
      </c>
    </row>
    <row r="91" spans="1:16" ht="20.100000000000001" customHeight="1" x14ac:dyDescent="0.25">
      <c r="A91" s="38" t="s">
        <v>207</v>
      </c>
      <c r="B91" s="19">
        <v>1017.4300000000001</v>
      </c>
      <c r="C91" s="140">
        <v>2454.7600000000002</v>
      </c>
      <c r="D91" s="247">
        <f t="shared" si="33"/>
        <v>4.1331100041061795E-3</v>
      </c>
      <c r="E91" s="215">
        <f t="shared" si="34"/>
        <v>8.1991376803544052E-3</v>
      </c>
      <c r="F91" s="52">
        <f t="shared" si="40"/>
        <v>1.4127065252646374</v>
      </c>
      <c r="H91" s="19">
        <v>189.08100000000002</v>
      </c>
      <c r="I91" s="140">
        <v>225.44200000000001</v>
      </c>
      <c r="J91" s="214">
        <f t="shared" si="35"/>
        <v>1.9705936826048005E-3</v>
      </c>
      <c r="K91" s="215">
        <f t="shared" si="36"/>
        <v>2.095095430127575E-3</v>
      </c>
      <c r="L91" s="52">
        <f t="shared" si="30"/>
        <v>0.19230382746018895</v>
      </c>
      <c r="N91" s="40">
        <f t="shared" si="42"/>
        <v>1.8584177781272424</v>
      </c>
      <c r="O91" s="143">
        <f t="shared" si="43"/>
        <v>0.91838713356906576</v>
      </c>
      <c r="P91" s="52">
        <f t="shared" si="44"/>
        <v>-0.5058231015770096</v>
      </c>
    </row>
    <row r="92" spans="1:16" ht="20.100000000000001" customHeight="1" x14ac:dyDescent="0.25">
      <c r="A92" s="38" t="s">
        <v>217</v>
      </c>
      <c r="B92" s="19">
        <v>194.63</v>
      </c>
      <c r="C92" s="140">
        <v>148.82</v>
      </c>
      <c r="D92" s="247">
        <f t="shared" si="33"/>
        <v>7.906462362021815E-4</v>
      </c>
      <c r="E92" s="215">
        <f t="shared" si="34"/>
        <v>4.970733063885441E-4</v>
      </c>
      <c r="F92" s="52">
        <f t="shared" si="40"/>
        <v>-0.2353696757950984</v>
      </c>
      <c r="H92" s="19">
        <v>218.30599999999998</v>
      </c>
      <c r="I92" s="140">
        <v>224.518</v>
      </c>
      <c r="J92" s="214">
        <f t="shared" si="35"/>
        <v>2.2751753189094804E-3</v>
      </c>
      <c r="K92" s="215">
        <f t="shared" si="36"/>
        <v>2.0865084402257915E-3</v>
      </c>
      <c r="L92" s="52">
        <f t="shared" si="30"/>
        <v>2.8455470761225152E-2</v>
      </c>
      <c r="N92" s="40">
        <f t="shared" si="42"/>
        <v>11.216462004829676</v>
      </c>
      <c r="O92" s="143">
        <f t="shared" si="43"/>
        <v>15.086547507055503</v>
      </c>
      <c r="P92" s="52">
        <f t="shared" si="44"/>
        <v>0.34503620665406021</v>
      </c>
    </row>
    <row r="93" spans="1:16" ht="20.100000000000001" customHeight="1" x14ac:dyDescent="0.25">
      <c r="A93" s="38" t="s">
        <v>205</v>
      </c>
      <c r="B93" s="19">
        <v>165.20999999999998</v>
      </c>
      <c r="C93" s="140">
        <v>285.19000000000005</v>
      </c>
      <c r="D93" s="247">
        <f t="shared" si="33"/>
        <v>6.7113325120979502E-4</v>
      </c>
      <c r="E93" s="215">
        <f t="shared" si="34"/>
        <v>9.5256239920003306E-4</v>
      </c>
      <c r="F93" s="52">
        <f t="shared" si="40"/>
        <v>0.7262272259548459</v>
      </c>
      <c r="H93" s="19">
        <v>121.21700000000001</v>
      </c>
      <c r="I93" s="140">
        <v>185.67300000000003</v>
      </c>
      <c r="J93" s="214">
        <f t="shared" si="35"/>
        <v>1.2633181251649086E-3</v>
      </c>
      <c r="K93" s="215">
        <f t="shared" si="36"/>
        <v>1.7255110130236482E-3</v>
      </c>
      <c r="L93" s="52">
        <f t="shared" si="30"/>
        <v>0.53174059744095303</v>
      </c>
      <c r="N93" s="40">
        <f t="shared" si="42"/>
        <v>7.3371466618243462</v>
      </c>
      <c r="O93" s="143">
        <f t="shared" si="43"/>
        <v>6.5105017707493253</v>
      </c>
      <c r="P93" s="52">
        <f t="shared" si="44"/>
        <v>-0.11266571722984743</v>
      </c>
    </row>
    <row r="94" spans="1:16" ht="20.100000000000001" customHeight="1" x14ac:dyDescent="0.25">
      <c r="A94" s="38" t="s">
        <v>184</v>
      </c>
      <c r="B94" s="19">
        <v>584.28</v>
      </c>
      <c r="C94" s="140">
        <v>541.4</v>
      </c>
      <c r="D94" s="247">
        <f t="shared" si="33"/>
        <v>2.373523007183942E-3</v>
      </c>
      <c r="E94" s="215">
        <f t="shared" si="34"/>
        <v>1.8083287735435947E-3</v>
      </c>
      <c r="F94" s="52">
        <f t="shared" ref="F94" si="48">(C94-B94)/B94</f>
        <v>-7.3389470801670423E-2</v>
      </c>
      <c r="H94" s="19">
        <v>196.95300000000003</v>
      </c>
      <c r="I94" s="140">
        <v>175.965</v>
      </c>
      <c r="J94" s="214">
        <f t="shared" si="35"/>
        <v>2.0526353127498969E-3</v>
      </c>
      <c r="K94" s="215">
        <f t="shared" si="36"/>
        <v>1.6352918593802342E-3</v>
      </c>
      <c r="L94" s="52">
        <f t="shared" si="30"/>
        <v>-0.10656349484394767</v>
      </c>
      <c r="N94" s="40">
        <f t="shared" si="31"/>
        <v>3.3708667077428638</v>
      </c>
      <c r="O94" s="143">
        <f t="shared" si="32"/>
        <v>3.2501847063169564</v>
      </c>
      <c r="P94" s="52">
        <f t="shared" ref="P94" si="49">(O94-N94)/N94</f>
        <v>-3.5801475373885713E-2</v>
      </c>
    </row>
    <row r="95" spans="1:16" ht="20.100000000000001" customHeight="1" thickBot="1" x14ac:dyDescent="0.3">
      <c r="A95" s="8" t="s">
        <v>17</v>
      </c>
      <c r="B95" s="19">
        <f>B96-SUM(B68:B94)</f>
        <v>6935.6399999998976</v>
      </c>
      <c r="C95" s="140">
        <f>C96-SUM(C68:C94)</f>
        <v>4600.2400000000489</v>
      </c>
      <c r="D95" s="247">
        <f t="shared" si="33"/>
        <v>2.817467842394912E-2</v>
      </c>
      <c r="E95" s="215">
        <f t="shared" si="34"/>
        <v>1.5365250013310445E-2</v>
      </c>
      <c r="F95" s="52">
        <f>(C95-B95)/B95</f>
        <v>-0.3367245128062995</v>
      </c>
      <c r="H95" s="196">
        <f>H96-SUM(H68:H94)</f>
        <v>2321.3799999999756</v>
      </c>
      <c r="I95" s="119">
        <f>I96-SUM(I68:I94)</f>
        <v>1923.9010000000126</v>
      </c>
      <c r="J95" s="214">
        <f t="shared" si="35"/>
        <v>2.4193318011461136E-2</v>
      </c>
      <c r="K95" s="215">
        <f t="shared" si="36"/>
        <v>1.7879348981635623E-2</v>
      </c>
      <c r="L95" s="52">
        <f t="shared" si="30"/>
        <v>-0.17122530563714997</v>
      </c>
      <c r="N95" s="40">
        <f t="shared" si="31"/>
        <v>3.3470306994019436</v>
      </c>
      <c r="O95" s="143">
        <f t="shared" si="32"/>
        <v>4.1821752778115755</v>
      </c>
      <c r="P95" s="52">
        <f>(O95-N95)/N95</f>
        <v>0.24951805149527242</v>
      </c>
    </row>
    <row r="96" spans="1:16" ht="26.25" customHeight="1" thickBot="1" x14ac:dyDescent="0.3">
      <c r="A96" s="12"/>
      <c r="B96" s="17">
        <v>246165.71999999988</v>
      </c>
      <c r="C96" s="145">
        <v>299392.46000000014</v>
      </c>
      <c r="D96" s="243">
        <f>SUM(D68:D95)</f>
        <v>0.99999999999999989</v>
      </c>
      <c r="E96" s="244">
        <f>SUM(E68:E95)</f>
        <v>0.99999999999999989</v>
      </c>
      <c r="F96" s="57">
        <f>(C96-B96)/B96</f>
        <v>0.21622320118333405</v>
      </c>
      <c r="G96" s="1"/>
      <c r="H96" s="17">
        <v>95951.286999999953</v>
      </c>
      <c r="I96" s="145">
        <v>107604.64499999999</v>
      </c>
      <c r="J96" s="255">
        <f t="shared" si="35"/>
        <v>1</v>
      </c>
      <c r="K96" s="244">
        <f t="shared" si="36"/>
        <v>1</v>
      </c>
      <c r="L96" s="57">
        <f t="shared" si="30"/>
        <v>0.12145077324497004</v>
      </c>
      <c r="M96" s="1"/>
      <c r="N96" s="37">
        <f t="shared" si="31"/>
        <v>3.897833012655052</v>
      </c>
      <c r="O96" s="150">
        <f t="shared" si="32"/>
        <v>3.5941000317776854</v>
      </c>
      <c r="P96" s="57">
        <f>(O96-N96)/N96</f>
        <v>-7.7923548774726875E-2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8"/>
  <sheetViews>
    <sheetView showGridLines="0" workbookViewId="0">
      <selection activeCell="J101" sqref="J101"/>
    </sheetView>
  </sheetViews>
  <sheetFormatPr defaultRowHeight="15" x14ac:dyDescent="0.25"/>
  <cols>
    <col min="1" max="1" width="32.5703125" customWidth="1"/>
    <col min="2" max="3" width="9.28515625" customWidth="1"/>
    <col min="6" max="6" width="10.85546875" customWidth="1"/>
    <col min="7" max="7" width="2" customWidth="1"/>
    <col min="9" max="9" width="9.425781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136</v>
      </c>
    </row>
    <row r="3" spans="1:19" ht="8.25" customHeight="1" thickBot="1" x14ac:dyDescent="0.3"/>
    <row r="4" spans="1:19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104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9" x14ac:dyDescent="0.25">
      <c r="A5" s="369"/>
      <c r="B5" s="363" t="s">
        <v>153</v>
      </c>
      <c r="C5" s="357"/>
      <c r="D5" s="363" t="str">
        <f>B5</f>
        <v>jan-jul</v>
      </c>
      <c r="E5" s="357"/>
      <c r="F5" s="131" t="s">
        <v>149</v>
      </c>
      <c r="H5" s="352" t="str">
        <f>B5</f>
        <v>jan-jul</v>
      </c>
      <c r="I5" s="357"/>
      <c r="J5" s="363" t="str">
        <f>B5</f>
        <v>jan-jul</v>
      </c>
      <c r="K5" s="353"/>
      <c r="L5" s="131" t="str">
        <f>F5</f>
        <v>2024/2023</v>
      </c>
      <c r="N5" s="352" t="str">
        <f>B5</f>
        <v>jan-jul</v>
      </c>
      <c r="O5" s="353"/>
      <c r="P5" s="131" t="str">
        <f>L5</f>
        <v>2024/2023</v>
      </c>
    </row>
    <row r="6" spans="1:19" ht="19.5" customHeight="1" thickBot="1" x14ac:dyDescent="0.3">
      <c r="A6" s="370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164</v>
      </c>
      <c r="B7" s="39">
        <v>41599.18</v>
      </c>
      <c r="C7" s="147">
        <v>44723.9</v>
      </c>
      <c r="D7" s="247">
        <f>B7/$B$33</f>
        <v>0.19336448329225892</v>
      </c>
      <c r="E7" s="246">
        <f>C7/$C$33</f>
        <v>0.16637432797161442</v>
      </c>
      <c r="F7" s="52">
        <f>(C7-B7)/B7</f>
        <v>7.5114942169533183E-2</v>
      </c>
      <c r="H7" s="39">
        <v>12663.522999999999</v>
      </c>
      <c r="I7" s="147">
        <v>13199.018</v>
      </c>
      <c r="J7" s="247">
        <f>H7/$H$33</f>
        <v>0.22456076182731829</v>
      </c>
      <c r="K7" s="246">
        <f>I7/$I$33</f>
        <v>0.19360249289381984</v>
      </c>
      <c r="L7" s="52">
        <f t="shared" ref="L7:L33" si="0">(I7-H7)/H7</f>
        <v>4.2286415873371168E-2</v>
      </c>
      <c r="N7" s="27">
        <f t="shared" ref="N7:O33" si="1">(H7/B7)*10</f>
        <v>3.0441761111637295</v>
      </c>
      <c r="O7" s="151">
        <f t="shared" si="1"/>
        <v>2.9512225007210908</v>
      </c>
      <c r="P7" s="61">
        <f>(O7-N7)/N7</f>
        <v>-3.053489911498726E-2</v>
      </c>
      <c r="R7" s="119"/>
      <c r="S7" s="2"/>
    </row>
    <row r="8" spans="1:19" ht="20.100000000000001" customHeight="1" x14ac:dyDescent="0.25">
      <c r="A8" s="8" t="s">
        <v>173</v>
      </c>
      <c r="B8" s="19">
        <v>14083.029999999999</v>
      </c>
      <c r="C8" s="140">
        <v>45652.43</v>
      </c>
      <c r="D8" s="247">
        <f t="shared" ref="D8:D32" si="2">B8/$B$33</f>
        <v>6.5461814851624014E-2</v>
      </c>
      <c r="E8" s="215">
        <f t="shared" ref="E8:E32" si="3">C8/$C$33</f>
        <v>0.16982848905218842</v>
      </c>
      <c r="F8" s="52">
        <f t="shared" ref="F8:F33" si="4">(C8-B8)/B8</f>
        <v>2.2416624831446077</v>
      </c>
      <c r="H8" s="19">
        <v>2753.81</v>
      </c>
      <c r="I8" s="140">
        <v>9039.9240000000009</v>
      </c>
      <c r="J8" s="247">
        <f t="shared" ref="J8:J32" si="5">H8/$H$33</f>
        <v>4.8832988381486531E-2</v>
      </c>
      <c r="K8" s="215">
        <f t="shared" ref="K8:K32" si="6">I8/$I$33</f>
        <v>0.13259712366258397</v>
      </c>
      <c r="L8" s="52">
        <f t="shared" si="0"/>
        <v>2.282697063341335</v>
      </c>
      <c r="N8" s="27">
        <f t="shared" si="1"/>
        <v>1.9554101638638846</v>
      </c>
      <c r="O8" s="152">
        <f t="shared" si="1"/>
        <v>1.9801627208014996</v>
      </c>
      <c r="P8" s="52">
        <f t="shared" ref="P8:P71" si="7">(O8-N8)/N8</f>
        <v>1.2658498659280796E-2</v>
      </c>
    </row>
    <row r="9" spans="1:19" ht="20.100000000000001" customHeight="1" x14ac:dyDescent="0.25">
      <c r="A9" s="8" t="s">
        <v>167</v>
      </c>
      <c r="B9" s="19">
        <v>28001.82</v>
      </c>
      <c r="C9" s="140">
        <v>36311.51</v>
      </c>
      <c r="D9" s="247">
        <f t="shared" si="2"/>
        <v>0.13016019680058216</v>
      </c>
      <c r="E9" s="215">
        <f t="shared" si="3"/>
        <v>0.13507997008052869</v>
      </c>
      <c r="F9" s="52">
        <f t="shared" si="4"/>
        <v>0.29675535375914858</v>
      </c>
      <c r="H9" s="19">
        <v>6249</v>
      </c>
      <c r="I9" s="140">
        <v>7933.5520000000015</v>
      </c>
      <c r="J9" s="247">
        <f t="shared" si="5"/>
        <v>0.11081278098195203</v>
      </c>
      <c r="K9" s="215">
        <f t="shared" si="6"/>
        <v>0.1163689181045704</v>
      </c>
      <c r="L9" s="52">
        <f t="shared" si="0"/>
        <v>0.26957145143222938</v>
      </c>
      <c r="N9" s="27">
        <f t="shared" si="1"/>
        <v>2.2316406576429677</v>
      </c>
      <c r="O9" s="152">
        <f t="shared" si="1"/>
        <v>2.1848587403828708</v>
      </c>
      <c r="P9" s="52">
        <f t="shared" si="7"/>
        <v>-2.0963015304402751E-2</v>
      </c>
    </row>
    <row r="10" spans="1:19" ht="20.100000000000001" customHeight="1" x14ac:dyDescent="0.25">
      <c r="A10" s="8" t="s">
        <v>165</v>
      </c>
      <c r="B10" s="19">
        <v>16298.4</v>
      </c>
      <c r="C10" s="140">
        <v>22522.76</v>
      </c>
      <c r="D10" s="247">
        <f t="shared" si="2"/>
        <v>7.5759466760896552E-2</v>
      </c>
      <c r="E10" s="215">
        <f t="shared" si="3"/>
        <v>8.3785382291480803E-2</v>
      </c>
      <c r="F10" s="52">
        <f t="shared" si="4"/>
        <v>0.38190006380994446</v>
      </c>
      <c r="H10" s="19">
        <v>3945.2739999999999</v>
      </c>
      <c r="I10" s="140">
        <v>5645.7240000000002</v>
      </c>
      <c r="J10" s="247">
        <f t="shared" si="5"/>
        <v>6.9961079160792097E-2</v>
      </c>
      <c r="K10" s="215">
        <f t="shared" si="6"/>
        <v>8.2811178876373084E-2</v>
      </c>
      <c r="L10" s="52">
        <f t="shared" si="0"/>
        <v>0.43100935448336425</v>
      </c>
      <c r="N10" s="27">
        <f t="shared" si="1"/>
        <v>2.420651106857115</v>
      </c>
      <c r="O10" s="152">
        <f t="shared" si="1"/>
        <v>2.50667502561853</v>
      </c>
      <c r="P10" s="52">
        <f t="shared" si="7"/>
        <v>3.5537512414626833E-2</v>
      </c>
    </row>
    <row r="11" spans="1:19" ht="20.100000000000001" customHeight="1" x14ac:dyDescent="0.25">
      <c r="A11" s="8" t="s">
        <v>166</v>
      </c>
      <c r="B11" s="19">
        <v>13154.96</v>
      </c>
      <c r="C11" s="140">
        <v>14540.609999999999</v>
      </c>
      <c r="D11" s="247">
        <f t="shared" si="2"/>
        <v>6.1147889048061385E-2</v>
      </c>
      <c r="E11" s="215">
        <f t="shared" si="3"/>
        <v>5.4091530860397599E-2</v>
      </c>
      <c r="F11" s="52">
        <f t="shared" si="4"/>
        <v>0.10533289344855475</v>
      </c>
      <c r="H11" s="19">
        <v>3895.4479999999994</v>
      </c>
      <c r="I11" s="140">
        <v>4224.4239999999991</v>
      </c>
      <c r="J11" s="247">
        <f t="shared" si="5"/>
        <v>6.9077520571384707E-2</v>
      </c>
      <c r="K11" s="215">
        <f t="shared" si="6"/>
        <v>6.196362619101526E-2</v>
      </c>
      <c r="L11" s="52">
        <f t="shared" si="0"/>
        <v>8.4451390443409768E-2</v>
      </c>
      <c r="N11" s="27">
        <f t="shared" si="1"/>
        <v>2.9612009462590532</v>
      </c>
      <c r="O11" s="152">
        <f t="shared" si="1"/>
        <v>2.9052591328699413</v>
      </c>
      <c r="P11" s="52">
        <f t="shared" si="7"/>
        <v>-1.8891596485467937E-2</v>
      </c>
    </row>
    <row r="12" spans="1:19" ht="20.100000000000001" customHeight="1" x14ac:dyDescent="0.25">
      <c r="A12" s="8" t="s">
        <v>172</v>
      </c>
      <c r="B12" s="19">
        <v>17963.86</v>
      </c>
      <c r="C12" s="140">
        <v>19744.829999999998</v>
      </c>
      <c r="D12" s="247">
        <f t="shared" si="2"/>
        <v>8.3500985039476214E-2</v>
      </c>
      <c r="E12" s="215">
        <f t="shared" si="3"/>
        <v>7.345139449296173E-2</v>
      </c>
      <c r="F12" s="52">
        <f t="shared" si="4"/>
        <v>9.9141832546011679E-2</v>
      </c>
      <c r="H12" s="19">
        <v>3726.3309999999997</v>
      </c>
      <c r="I12" s="140">
        <v>3926.7520000000004</v>
      </c>
      <c r="J12" s="247">
        <f t="shared" si="5"/>
        <v>6.6078588729278007E-2</v>
      </c>
      <c r="K12" s="215">
        <f t="shared" si="6"/>
        <v>5.7597389152419742E-2</v>
      </c>
      <c r="L12" s="52">
        <f t="shared" si="0"/>
        <v>5.3785077063739306E-2</v>
      </c>
      <c r="N12" s="27">
        <f t="shared" si="1"/>
        <v>2.0743487201525728</v>
      </c>
      <c r="O12" s="152">
        <f t="shared" si="1"/>
        <v>1.9887494599852218</v>
      </c>
      <c r="P12" s="52">
        <f t="shared" si="7"/>
        <v>-4.1265607530567461E-2</v>
      </c>
    </row>
    <row r="13" spans="1:19" ht="20.100000000000001" customHeight="1" x14ac:dyDescent="0.25">
      <c r="A13" s="8" t="s">
        <v>163</v>
      </c>
      <c r="B13" s="19">
        <v>13064.35</v>
      </c>
      <c r="C13" s="140">
        <v>14379.280000000002</v>
      </c>
      <c r="D13" s="247">
        <f t="shared" si="2"/>
        <v>6.0726708730778414E-2</v>
      </c>
      <c r="E13" s="215">
        <f t="shared" si="3"/>
        <v>5.3491378138214161E-2</v>
      </c>
      <c r="F13" s="52">
        <f t="shared" si="4"/>
        <v>0.10065024283642141</v>
      </c>
      <c r="H13" s="19">
        <v>3223.05</v>
      </c>
      <c r="I13" s="140">
        <v>3490.4399999999996</v>
      </c>
      <c r="J13" s="247">
        <f t="shared" si="5"/>
        <v>5.7153966033586259E-2</v>
      </c>
      <c r="K13" s="215">
        <f t="shared" si="6"/>
        <v>5.1197587979371226E-2</v>
      </c>
      <c r="L13" s="52">
        <f t="shared" si="0"/>
        <v>8.2961790850281381E-2</v>
      </c>
      <c r="N13" s="27">
        <f t="shared" si="1"/>
        <v>2.4670572971483464</v>
      </c>
      <c r="O13" s="152">
        <f t="shared" si="1"/>
        <v>2.427409439137425</v>
      </c>
      <c r="P13" s="52">
        <f t="shared" si="7"/>
        <v>-1.6070910901319593E-2</v>
      </c>
    </row>
    <row r="14" spans="1:19" ht="20.100000000000001" customHeight="1" x14ac:dyDescent="0.25">
      <c r="A14" s="8" t="s">
        <v>168</v>
      </c>
      <c r="B14" s="19">
        <v>8716.9699999999993</v>
      </c>
      <c r="C14" s="140">
        <v>9149.6899999999987</v>
      </c>
      <c r="D14" s="247">
        <f t="shared" si="2"/>
        <v>4.0518885226202103E-2</v>
      </c>
      <c r="E14" s="215">
        <f t="shared" si="3"/>
        <v>3.4037137300159434E-2</v>
      </c>
      <c r="F14" s="52">
        <f t="shared" si="4"/>
        <v>4.9641102355520252E-2</v>
      </c>
      <c r="H14" s="19">
        <v>3099.7369999999996</v>
      </c>
      <c r="I14" s="140">
        <v>3433.252</v>
      </c>
      <c r="J14" s="247">
        <f t="shared" si="5"/>
        <v>5.4967271128605055E-2</v>
      </c>
      <c r="K14" s="215">
        <f t="shared" si="6"/>
        <v>5.0358757441856111E-2</v>
      </c>
      <c r="L14" s="52">
        <f t="shared" si="0"/>
        <v>0.1075946120590232</v>
      </c>
      <c r="N14" s="27">
        <f t="shared" si="1"/>
        <v>3.5559798875067825</v>
      </c>
      <c r="O14" s="152">
        <f t="shared" si="1"/>
        <v>3.752315105757682</v>
      </c>
      <c r="P14" s="52">
        <f t="shared" si="7"/>
        <v>5.5212690864952202E-2</v>
      </c>
    </row>
    <row r="15" spans="1:19" ht="20.100000000000001" customHeight="1" x14ac:dyDescent="0.25">
      <c r="A15" s="8" t="s">
        <v>176</v>
      </c>
      <c r="B15" s="19">
        <v>4135.21</v>
      </c>
      <c r="C15" s="140">
        <v>5079.630000000001</v>
      </c>
      <c r="D15" s="247">
        <f t="shared" si="2"/>
        <v>1.9221598717931027E-2</v>
      </c>
      <c r="E15" s="215">
        <f t="shared" si="3"/>
        <v>1.8896384876865655E-2</v>
      </c>
      <c r="F15" s="52">
        <f t="shared" si="4"/>
        <v>0.22838501551311807</v>
      </c>
      <c r="H15" s="19">
        <v>1392.8430000000001</v>
      </c>
      <c r="I15" s="140">
        <v>1738.039</v>
      </c>
      <c r="J15" s="247">
        <f t="shared" si="5"/>
        <v>2.4699120867538008E-2</v>
      </c>
      <c r="K15" s="215">
        <f t="shared" si="6"/>
        <v>2.5493463464227546E-2</v>
      </c>
      <c r="L15" s="52">
        <f t="shared" si="0"/>
        <v>0.24783554212499176</v>
      </c>
      <c r="N15" s="27">
        <f t="shared" si="1"/>
        <v>3.3682521564805654</v>
      </c>
      <c r="O15" s="152">
        <f t="shared" si="1"/>
        <v>3.4215858241643575</v>
      </c>
      <c r="P15" s="52">
        <f t="shared" si="7"/>
        <v>1.5834226538288521E-2</v>
      </c>
    </row>
    <row r="16" spans="1:19" ht="20.100000000000001" customHeight="1" x14ac:dyDescent="0.25">
      <c r="A16" s="8" t="s">
        <v>175</v>
      </c>
      <c r="B16" s="19">
        <v>12108.75</v>
      </c>
      <c r="C16" s="140">
        <v>7242.0599999999995</v>
      </c>
      <c r="D16" s="247">
        <f t="shared" si="2"/>
        <v>5.6284815880148123E-2</v>
      </c>
      <c r="E16" s="215">
        <f t="shared" si="3"/>
        <v>2.694069313342776E-2</v>
      </c>
      <c r="F16" s="52">
        <f t="shared" si="4"/>
        <v>-0.40191514400743267</v>
      </c>
      <c r="H16" s="19">
        <v>2867.2429999999995</v>
      </c>
      <c r="I16" s="140">
        <v>1697.2790000000002</v>
      </c>
      <c r="J16" s="247">
        <f t="shared" si="5"/>
        <v>5.0844482410151229E-2</v>
      </c>
      <c r="K16" s="215">
        <f t="shared" si="6"/>
        <v>2.4895597955569854E-2</v>
      </c>
      <c r="L16" s="52">
        <f t="shared" si="0"/>
        <v>-0.40804494073226422</v>
      </c>
      <c r="N16" s="27">
        <f t="shared" si="1"/>
        <v>2.3679099824507066</v>
      </c>
      <c r="O16" s="152">
        <f t="shared" si="1"/>
        <v>2.3436411739201284</v>
      </c>
      <c r="P16" s="52">
        <f t="shared" si="7"/>
        <v>-1.0249041859885582E-2</v>
      </c>
    </row>
    <row r="17" spans="1:16" ht="20.100000000000001" customHeight="1" x14ac:dyDescent="0.25">
      <c r="A17" s="8" t="s">
        <v>169</v>
      </c>
      <c r="B17" s="19">
        <v>3451.579999999999</v>
      </c>
      <c r="C17" s="140">
        <v>7080.87</v>
      </c>
      <c r="D17" s="247">
        <f t="shared" si="2"/>
        <v>1.6043897577834341E-2</v>
      </c>
      <c r="E17" s="215">
        <f t="shared" si="3"/>
        <v>2.6341061215689271E-2</v>
      </c>
      <c r="F17" s="52">
        <f t="shared" si="4"/>
        <v>1.0514865655728687</v>
      </c>
      <c r="H17" s="19">
        <v>870.19699999999989</v>
      </c>
      <c r="I17" s="140">
        <v>1687.3919999999998</v>
      </c>
      <c r="J17" s="247">
        <f t="shared" si="5"/>
        <v>1.5431100907689503E-2</v>
      </c>
      <c r="K17" s="215">
        <f t="shared" si="6"/>
        <v>2.4750575966264187E-2</v>
      </c>
      <c r="L17" s="52">
        <f t="shared" si="0"/>
        <v>0.93909195274173551</v>
      </c>
      <c r="N17" s="27">
        <f t="shared" si="1"/>
        <v>2.5211555287723311</v>
      </c>
      <c r="O17" s="152">
        <f t="shared" si="1"/>
        <v>2.3830292040384866</v>
      </c>
      <c r="P17" s="52">
        <f t="shared" si="7"/>
        <v>-5.4786911460835037E-2</v>
      </c>
    </row>
    <row r="18" spans="1:16" ht="20.100000000000001" customHeight="1" x14ac:dyDescent="0.25">
      <c r="A18" s="8" t="s">
        <v>174</v>
      </c>
      <c r="B18" s="19">
        <v>4638.47</v>
      </c>
      <c r="C18" s="140">
        <v>4665.57</v>
      </c>
      <c r="D18" s="247">
        <f t="shared" si="2"/>
        <v>2.156089025833308E-2</v>
      </c>
      <c r="E18" s="215">
        <f t="shared" si="3"/>
        <v>1.7356068530573698E-2</v>
      </c>
      <c r="F18" s="52">
        <f t="shared" si="4"/>
        <v>5.8424437368355198E-3</v>
      </c>
      <c r="H18" s="19">
        <v>1430.9540000000002</v>
      </c>
      <c r="I18" s="140">
        <v>1470.491</v>
      </c>
      <c r="J18" s="247">
        <f t="shared" si="5"/>
        <v>2.5374938741758394E-2</v>
      </c>
      <c r="K18" s="215">
        <f t="shared" si="6"/>
        <v>2.1569083652884329E-2</v>
      </c>
      <c r="L18" s="52">
        <f t="shared" si="0"/>
        <v>2.7629818987891856E-2</v>
      </c>
      <c r="N18" s="27">
        <f t="shared" si="1"/>
        <v>3.0849698284132487</v>
      </c>
      <c r="O18" s="152">
        <f t="shared" si="1"/>
        <v>3.1517928141684726</v>
      </c>
      <c r="P18" s="52">
        <f t="shared" si="7"/>
        <v>2.1660823110738223E-2</v>
      </c>
    </row>
    <row r="19" spans="1:16" ht="20.100000000000001" customHeight="1" x14ac:dyDescent="0.25">
      <c r="A19" s="8" t="s">
        <v>180</v>
      </c>
      <c r="B19" s="19">
        <v>1278.4399999999998</v>
      </c>
      <c r="C19" s="140">
        <v>2380.0300000000002</v>
      </c>
      <c r="D19" s="247">
        <f t="shared" si="2"/>
        <v>5.9425423775217555E-3</v>
      </c>
      <c r="E19" s="215">
        <f t="shared" si="3"/>
        <v>8.8537871653027022E-3</v>
      </c>
      <c r="F19" s="52">
        <f t="shared" si="4"/>
        <v>0.86166734457620264</v>
      </c>
      <c r="H19" s="19">
        <v>516.41399999999999</v>
      </c>
      <c r="I19" s="140">
        <v>1173.32</v>
      </c>
      <c r="J19" s="247">
        <f t="shared" si="5"/>
        <v>9.1575086378642631E-3</v>
      </c>
      <c r="K19" s="215">
        <f t="shared" si="6"/>
        <v>1.7210195255599824E-2</v>
      </c>
      <c r="L19" s="52">
        <f t="shared" si="0"/>
        <v>1.2720530427137915</v>
      </c>
      <c r="N19" s="27">
        <f t="shared" si="1"/>
        <v>4.0394074027721292</v>
      </c>
      <c r="O19" s="152">
        <f t="shared" si="1"/>
        <v>4.9298538253719482</v>
      </c>
      <c r="P19" s="52">
        <f t="shared" si="7"/>
        <v>0.22043986501305396</v>
      </c>
    </row>
    <row r="20" spans="1:16" ht="20.100000000000001" customHeight="1" x14ac:dyDescent="0.25">
      <c r="A20" s="8" t="s">
        <v>198</v>
      </c>
      <c r="B20" s="19">
        <v>3149.03</v>
      </c>
      <c r="C20" s="140">
        <v>4967.51</v>
      </c>
      <c r="D20" s="247">
        <f t="shared" si="2"/>
        <v>1.4637561577459511E-2</v>
      </c>
      <c r="E20" s="215">
        <f t="shared" si="3"/>
        <v>1.8479294917086265E-2</v>
      </c>
      <c r="F20" s="52">
        <f t="shared" si="4"/>
        <v>0.57747306313372682</v>
      </c>
      <c r="H20" s="19">
        <v>638.99199999999996</v>
      </c>
      <c r="I20" s="140">
        <v>975.40499999999986</v>
      </c>
      <c r="J20" s="247">
        <f t="shared" si="5"/>
        <v>1.1331169874415025E-2</v>
      </c>
      <c r="K20" s="215">
        <f t="shared" si="6"/>
        <v>1.4307188578809145E-2</v>
      </c>
      <c r="L20" s="52">
        <f t="shared" si="0"/>
        <v>0.52647450985301836</v>
      </c>
      <c r="N20" s="27">
        <f t="shared" si="1"/>
        <v>2.029170887543148</v>
      </c>
      <c r="O20" s="152">
        <f t="shared" si="1"/>
        <v>1.9635692731368428</v>
      </c>
      <c r="P20" s="52">
        <f t="shared" si="7"/>
        <v>-3.2329270446873705E-2</v>
      </c>
    </row>
    <row r="21" spans="1:16" ht="20.100000000000001" customHeight="1" x14ac:dyDescent="0.25">
      <c r="A21" s="8" t="s">
        <v>188</v>
      </c>
      <c r="B21" s="19">
        <v>4736.24</v>
      </c>
      <c r="C21" s="140">
        <v>4281.5</v>
      </c>
      <c r="D21" s="247">
        <f t="shared" si="2"/>
        <v>2.2015352234061543E-2</v>
      </c>
      <c r="E21" s="215">
        <f t="shared" si="3"/>
        <v>1.5927315936456059E-2</v>
      </c>
      <c r="F21" s="52">
        <f t="shared" si="4"/>
        <v>-9.601287096937651E-2</v>
      </c>
      <c r="H21" s="19">
        <v>1034.2510000000002</v>
      </c>
      <c r="I21" s="140">
        <v>963.774</v>
      </c>
      <c r="J21" s="247">
        <f t="shared" si="5"/>
        <v>1.8340251167125125E-2</v>
      </c>
      <c r="K21" s="215">
        <f t="shared" si="6"/>
        <v>1.4136585690408812E-2</v>
      </c>
      <c r="L21" s="52">
        <f t="shared" si="0"/>
        <v>-6.8143032977488235E-2</v>
      </c>
      <c r="N21" s="27">
        <f t="shared" si="1"/>
        <v>2.1836963498471369</v>
      </c>
      <c r="O21" s="152">
        <f t="shared" si="1"/>
        <v>2.2510195025108022</v>
      </c>
      <c r="P21" s="52">
        <f t="shared" si="7"/>
        <v>3.0829905755155949E-2</v>
      </c>
    </row>
    <row r="22" spans="1:16" ht="20.100000000000001" customHeight="1" x14ac:dyDescent="0.25">
      <c r="A22" s="8" t="s">
        <v>183</v>
      </c>
      <c r="B22" s="19">
        <v>3409.0200000000004</v>
      </c>
      <c r="C22" s="140">
        <v>3485.74</v>
      </c>
      <c r="D22" s="247">
        <f t="shared" si="2"/>
        <v>1.5846066937689075E-2</v>
      </c>
      <c r="E22" s="215">
        <f t="shared" si="3"/>
        <v>1.2967063471293318E-2</v>
      </c>
      <c r="F22" s="52">
        <f t="shared" si="4"/>
        <v>2.2505001437363035E-2</v>
      </c>
      <c r="H22" s="19">
        <v>1028.6869999999999</v>
      </c>
      <c r="I22" s="140">
        <v>944.91700000000014</v>
      </c>
      <c r="J22" s="247">
        <f t="shared" si="5"/>
        <v>1.8241585410462679E-2</v>
      </c>
      <c r="K22" s="215">
        <f t="shared" si="6"/>
        <v>1.385999221894762E-2</v>
      </c>
      <c r="L22" s="52">
        <f t="shared" ref="L22" si="8">(I22-H22)/H22</f>
        <v>-8.1433905551445446E-2</v>
      </c>
      <c r="N22" s="27">
        <f t="shared" ref="N22" si="9">(H22/B22)*10</f>
        <v>3.0175446315950034</v>
      </c>
      <c r="O22" s="152">
        <f t="shared" ref="O22" si="10">(I22/C22)*10</f>
        <v>2.7108074612564339</v>
      </c>
      <c r="P22" s="52">
        <f t="shared" ref="P22" si="11">(O22-N22)/N22</f>
        <v>-0.10165124556134085</v>
      </c>
    </row>
    <row r="23" spans="1:16" ht="20.100000000000001" customHeight="1" x14ac:dyDescent="0.25">
      <c r="A23" s="8" t="s">
        <v>186</v>
      </c>
      <c r="B23" s="19">
        <v>2931.9300000000003</v>
      </c>
      <c r="C23" s="140">
        <v>2417.81</v>
      </c>
      <c r="D23" s="247">
        <f t="shared" si="2"/>
        <v>1.3628420788560561E-2</v>
      </c>
      <c r="E23" s="215">
        <f t="shared" si="3"/>
        <v>8.9943299648073856E-3</v>
      </c>
      <c r="F23" s="52">
        <f t="shared" si="4"/>
        <v>-0.17535207184346158</v>
      </c>
      <c r="H23" s="19">
        <v>776.79599999999994</v>
      </c>
      <c r="I23" s="140">
        <v>555.07599999999991</v>
      </c>
      <c r="J23" s="247">
        <f t="shared" si="5"/>
        <v>1.3774831975621123E-2</v>
      </c>
      <c r="K23" s="215">
        <f t="shared" si="6"/>
        <v>8.1418251983238401E-3</v>
      </c>
      <c r="L23" s="52">
        <f t="shared" si="0"/>
        <v>-0.28542886420630392</v>
      </c>
      <c r="N23" s="27">
        <f t="shared" si="1"/>
        <v>2.6494356959408987</v>
      </c>
      <c r="O23" s="152">
        <f t="shared" si="1"/>
        <v>2.2957800654311131</v>
      </c>
      <c r="P23" s="52">
        <f t="shared" si="7"/>
        <v>-0.13348337951798872</v>
      </c>
    </row>
    <row r="24" spans="1:16" ht="20.100000000000001" customHeight="1" x14ac:dyDescent="0.25">
      <c r="A24" s="8" t="s">
        <v>206</v>
      </c>
      <c r="B24" s="19">
        <v>2516.83</v>
      </c>
      <c r="C24" s="140">
        <v>2119.2400000000002</v>
      </c>
      <c r="D24" s="247">
        <f t="shared" si="2"/>
        <v>1.1698921288459436E-2</v>
      </c>
      <c r="E24" s="215">
        <f t="shared" si="3"/>
        <v>7.8836400852914032E-3</v>
      </c>
      <c r="F24" s="52">
        <f t="shared" si="4"/>
        <v>-0.15797252893520805</v>
      </c>
      <c r="H24" s="19">
        <v>562.32000000000005</v>
      </c>
      <c r="I24" s="140">
        <v>531.428</v>
      </c>
      <c r="J24" s="247">
        <f t="shared" si="5"/>
        <v>9.9715543289760396E-3</v>
      </c>
      <c r="K24" s="215">
        <f t="shared" si="6"/>
        <v>7.7949575940859306E-3</v>
      </c>
      <c r="L24" s="52">
        <f t="shared" si="0"/>
        <v>-5.4936690852183896E-2</v>
      </c>
      <c r="N24" s="27">
        <f t="shared" si="1"/>
        <v>2.2342391023628934</v>
      </c>
      <c r="O24" s="152">
        <f t="shared" si="1"/>
        <v>2.507634812479945</v>
      </c>
      <c r="P24" s="52">
        <f t="shared" si="7"/>
        <v>0.1223663616968806</v>
      </c>
    </row>
    <row r="25" spans="1:16" ht="20.100000000000001" customHeight="1" x14ac:dyDescent="0.25">
      <c r="A25" s="8" t="s">
        <v>181</v>
      </c>
      <c r="B25" s="19">
        <v>1535.9899999999998</v>
      </c>
      <c r="C25" s="140">
        <v>1709.9199999999998</v>
      </c>
      <c r="D25" s="247">
        <f t="shared" si="2"/>
        <v>7.1397059435324619E-3</v>
      </c>
      <c r="E25" s="215">
        <f t="shared" si="3"/>
        <v>6.3609566894931545E-3</v>
      </c>
      <c r="F25" s="52">
        <f t="shared" si="4"/>
        <v>0.11323641429957232</v>
      </c>
      <c r="H25" s="19">
        <v>462.57099999999997</v>
      </c>
      <c r="I25" s="140">
        <v>508.51500000000004</v>
      </c>
      <c r="J25" s="247">
        <f t="shared" si="5"/>
        <v>8.2027170605860986E-3</v>
      </c>
      <c r="K25" s="215">
        <f t="shared" si="6"/>
        <v>7.4588709306935416E-3</v>
      </c>
      <c r="L25" s="52">
        <f t="shared" si="0"/>
        <v>9.932313093557546E-2</v>
      </c>
      <c r="N25" s="27">
        <f t="shared" si="1"/>
        <v>3.0115495543590782</v>
      </c>
      <c r="O25" s="152">
        <f t="shared" si="1"/>
        <v>2.9739110601665582</v>
      </c>
      <c r="P25" s="52">
        <f t="shared" si="7"/>
        <v>-1.2498049098358718E-2</v>
      </c>
    </row>
    <row r="26" spans="1:16" ht="20.100000000000001" customHeight="1" x14ac:dyDescent="0.25">
      <c r="A26" s="8" t="s">
        <v>170</v>
      </c>
      <c r="B26" s="19">
        <v>1404.92</v>
      </c>
      <c r="C26" s="140">
        <v>1369.91</v>
      </c>
      <c r="D26" s="247">
        <f t="shared" si="2"/>
        <v>6.5304563663745388E-3</v>
      </c>
      <c r="E26" s="215">
        <f t="shared" si="3"/>
        <v>5.0961086942684858E-3</v>
      </c>
      <c r="F26" s="52">
        <f t="shared" si="4"/>
        <v>-2.4919568373999935E-2</v>
      </c>
      <c r="H26" s="19">
        <v>464.53399999999999</v>
      </c>
      <c r="I26" s="140">
        <v>444.315</v>
      </c>
      <c r="J26" s="247">
        <f t="shared" si="5"/>
        <v>8.2375267083805576E-3</v>
      </c>
      <c r="K26" s="215">
        <f t="shared" si="6"/>
        <v>6.5171887507174822E-3</v>
      </c>
      <c r="L26" s="52">
        <f t="shared" si="0"/>
        <v>-4.3525339372360243E-2</v>
      </c>
      <c r="N26" s="27">
        <f t="shared" si="1"/>
        <v>3.3064800842752611</v>
      </c>
      <c r="O26" s="152">
        <f t="shared" si="1"/>
        <v>3.2433882517829637</v>
      </c>
      <c r="P26" s="52">
        <f t="shared" si="7"/>
        <v>-1.9081267959950913E-2</v>
      </c>
    </row>
    <row r="27" spans="1:16" ht="20.100000000000001" customHeight="1" x14ac:dyDescent="0.25">
      <c r="A27" s="8" t="s">
        <v>177</v>
      </c>
      <c r="B27" s="19">
        <v>1081.79</v>
      </c>
      <c r="C27" s="140">
        <v>1246.9599999999998</v>
      </c>
      <c r="D27" s="247">
        <f t="shared" si="2"/>
        <v>5.0284588393505053E-3</v>
      </c>
      <c r="E27" s="215">
        <f t="shared" si="3"/>
        <v>4.6387307906395527E-3</v>
      </c>
      <c r="F27" s="52">
        <f t="shared" si="4"/>
        <v>0.15268212869410869</v>
      </c>
      <c r="H27" s="19">
        <v>300.52799999999996</v>
      </c>
      <c r="I27" s="140">
        <v>356.24599999999992</v>
      </c>
      <c r="J27" s="247">
        <f t="shared" si="5"/>
        <v>5.3292276272914191E-3</v>
      </c>
      <c r="K27" s="215">
        <f t="shared" si="6"/>
        <v>5.2253973502764924E-3</v>
      </c>
      <c r="L27" s="52">
        <f t="shared" si="0"/>
        <v>0.18540036202949464</v>
      </c>
      <c r="N27" s="27">
        <f t="shared" si="1"/>
        <v>2.7780622856561807</v>
      </c>
      <c r="O27" s="152">
        <f t="shared" si="1"/>
        <v>2.8569160197600563</v>
      </c>
      <c r="P27" s="52">
        <f t="shared" si="7"/>
        <v>2.838443706284656E-2</v>
      </c>
    </row>
    <row r="28" spans="1:16" ht="20.100000000000001" customHeight="1" x14ac:dyDescent="0.25">
      <c r="A28" s="8" t="s">
        <v>179</v>
      </c>
      <c r="B28" s="19">
        <v>285.62</v>
      </c>
      <c r="C28" s="140">
        <v>252.37</v>
      </c>
      <c r="D28" s="247">
        <f t="shared" si="2"/>
        <v>1.3276406822907325E-3</v>
      </c>
      <c r="E28" s="215">
        <f t="shared" si="3"/>
        <v>9.3882441267859767E-4</v>
      </c>
      <c r="F28" s="52">
        <f t="shared" si="4"/>
        <v>-0.11641341642742105</v>
      </c>
      <c r="H28" s="19">
        <v>336.21800000000002</v>
      </c>
      <c r="I28" s="140">
        <v>340.45400000000001</v>
      </c>
      <c r="J28" s="247">
        <f t="shared" si="5"/>
        <v>5.9621141936613779E-3</v>
      </c>
      <c r="K28" s="215">
        <f t="shared" si="6"/>
        <v>4.9937611355384574E-3</v>
      </c>
      <c r="L28" s="52">
        <f t="shared" si="0"/>
        <v>1.2598968526372739E-2</v>
      </c>
      <c r="N28" s="27">
        <f t="shared" si="1"/>
        <v>11.771514599817941</v>
      </c>
      <c r="O28" s="152">
        <f t="shared" si="1"/>
        <v>13.490272219360461</v>
      </c>
      <c r="P28" s="52">
        <f t="shared" si="7"/>
        <v>0.14600989575029732</v>
      </c>
    </row>
    <row r="29" spans="1:16" ht="20.100000000000001" customHeight="1" x14ac:dyDescent="0.25">
      <c r="A29" s="8" t="s">
        <v>191</v>
      </c>
      <c r="B29" s="19">
        <v>1347.3500000000001</v>
      </c>
      <c r="C29" s="140">
        <v>1254.01</v>
      </c>
      <c r="D29" s="247">
        <f t="shared" si="2"/>
        <v>6.2628550986780288E-3</v>
      </c>
      <c r="E29" s="215">
        <f t="shared" si="3"/>
        <v>4.6649570144751285E-3</v>
      </c>
      <c r="F29" s="52">
        <f t="shared" si="4"/>
        <v>-6.9276728392771089E-2</v>
      </c>
      <c r="H29" s="19">
        <v>368.35299999999995</v>
      </c>
      <c r="I29" s="140">
        <v>328.33000000000004</v>
      </c>
      <c r="J29" s="247">
        <f t="shared" si="5"/>
        <v>6.5319603637453948E-3</v>
      </c>
      <c r="K29" s="215">
        <f t="shared" si="6"/>
        <v>4.8159269494009232E-3</v>
      </c>
      <c r="L29" s="52">
        <f t="shared" si="0"/>
        <v>-0.10865392707538669</v>
      </c>
      <c r="N29" s="27">
        <f t="shared" ref="N29" si="12">(H29/B29)*10</f>
        <v>2.7339072995138598</v>
      </c>
      <c r="O29" s="152">
        <f t="shared" ref="O29" si="13">(I29/C29)*10</f>
        <v>2.6182406838860937</v>
      </c>
      <c r="P29" s="52">
        <f t="shared" ref="P29" si="14">(O29-N29)/N29</f>
        <v>-4.2308170305677094E-2</v>
      </c>
    </row>
    <row r="30" spans="1:16" ht="20.100000000000001" customHeight="1" x14ac:dyDescent="0.25">
      <c r="A30" s="8" t="s">
        <v>178</v>
      </c>
      <c r="B30" s="19">
        <v>1343.1599999999999</v>
      </c>
      <c r="C30" s="140">
        <v>1041.7800000000002</v>
      </c>
      <c r="D30" s="247">
        <f t="shared" si="2"/>
        <v>6.2433788209005671E-3</v>
      </c>
      <c r="E30" s="215">
        <f t="shared" si="3"/>
        <v>3.8754546762305728E-3</v>
      </c>
      <c r="F30" s="52">
        <f t="shared" si="4"/>
        <v>-0.22438130974716317</v>
      </c>
      <c r="H30" s="19">
        <v>390.05399999999997</v>
      </c>
      <c r="I30" s="140">
        <v>310.15199999999993</v>
      </c>
      <c r="J30" s="247">
        <f t="shared" si="5"/>
        <v>6.9167816407640125E-3</v>
      </c>
      <c r="K30" s="215">
        <f t="shared" si="6"/>
        <v>4.5492930137684484E-3</v>
      </c>
      <c r="L30" s="52">
        <f t="shared" si="0"/>
        <v>-0.20484855943023286</v>
      </c>
      <c r="N30" s="27">
        <f t="shared" si="1"/>
        <v>2.9040025015634772</v>
      </c>
      <c r="O30" s="152">
        <f t="shared" si="1"/>
        <v>2.9771352876806989</v>
      </c>
      <c r="P30" s="52">
        <f t="shared" si="7"/>
        <v>2.5183444600288051E-2</v>
      </c>
    </row>
    <row r="31" spans="1:16" ht="20.100000000000001" customHeight="1" x14ac:dyDescent="0.25">
      <c r="A31" s="8" t="s">
        <v>192</v>
      </c>
      <c r="B31" s="19">
        <v>1283.8999999999999</v>
      </c>
      <c r="C31" s="140">
        <v>1034.79</v>
      </c>
      <c r="D31" s="247">
        <f t="shared" si="2"/>
        <v>5.9679219662246031E-3</v>
      </c>
      <c r="E31" s="215">
        <f t="shared" si="3"/>
        <v>3.8494516542999803E-3</v>
      </c>
      <c r="F31" s="52">
        <f t="shared" si="4"/>
        <v>-0.19402601448710954</v>
      </c>
      <c r="H31" s="19">
        <v>297.70999999999998</v>
      </c>
      <c r="I31" s="140">
        <v>251.18799999999999</v>
      </c>
      <c r="J31" s="247">
        <f t="shared" si="5"/>
        <v>5.2792563652003417E-3</v>
      </c>
      <c r="K31" s="215">
        <f t="shared" si="6"/>
        <v>3.6844122028633353E-3</v>
      </c>
      <c r="L31" s="52">
        <f t="shared" si="0"/>
        <v>-0.15626616505995766</v>
      </c>
      <c r="N31" s="27">
        <f t="shared" si="1"/>
        <v>2.3187942986213881</v>
      </c>
      <c r="O31" s="152">
        <f t="shared" si="1"/>
        <v>2.4274297200398149</v>
      </c>
      <c r="P31" s="52">
        <f t="shared" si="7"/>
        <v>4.6849960551919062E-2</v>
      </c>
    </row>
    <row r="32" spans="1:16" ht="20.100000000000001" customHeight="1" thickBot="1" x14ac:dyDescent="0.3">
      <c r="A32" s="8" t="s">
        <v>17</v>
      </c>
      <c r="B32" s="19">
        <f>B33-SUM(B7:B31)</f>
        <v>11612.709999999963</v>
      </c>
      <c r="C32" s="140">
        <f>C33-SUM(C7:C31)</f>
        <v>10160.199999999924</v>
      </c>
      <c r="D32" s="247">
        <f t="shared" si="2"/>
        <v>5.3979084894770539E-2</v>
      </c>
      <c r="E32" s="215">
        <f t="shared" si="3"/>
        <v>3.7796266583575766E-2</v>
      </c>
      <c r="F32" s="52">
        <f t="shared" si="4"/>
        <v>-0.12507933118109754</v>
      </c>
      <c r="H32" s="19">
        <f>H33-SUM(H7:H31)</f>
        <v>3097.5739999999714</v>
      </c>
      <c r="I32" s="140">
        <f>I33-SUM(I7:I31)</f>
        <v>3006.4609999999884</v>
      </c>
      <c r="J32" s="247">
        <f t="shared" si="5"/>
        <v>5.4928914904366445E-2</v>
      </c>
      <c r="K32" s="215">
        <f t="shared" si="6"/>
        <v>4.409860978961043E-2</v>
      </c>
      <c r="L32" s="52">
        <f t="shared" si="0"/>
        <v>-2.9414309391796241E-2</v>
      </c>
      <c r="N32" s="27">
        <f t="shared" si="1"/>
        <v>2.6673997714572923</v>
      </c>
      <c r="O32" s="152">
        <f t="shared" si="1"/>
        <v>2.9590569083285869</v>
      </c>
      <c r="P32" s="52">
        <f t="shared" si="7"/>
        <v>0.10934136682179899</v>
      </c>
    </row>
    <row r="33" spans="1:16" ht="26.25" customHeight="1" thickBot="1" x14ac:dyDescent="0.3">
      <c r="A33" s="12" t="s">
        <v>18</v>
      </c>
      <c r="B33" s="17">
        <v>215133.50999999992</v>
      </c>
      <c r="C33" s="145">
        <v>268814.90999999992</v>
      </c>
      <c r="D33" s="243">
        <f>SUM(D7:D32)</f>
        <v>1.0000000000000002</v>
      </c>
      <c r="E33" s="244">
        <f>SUM(E7:E32)</f>
        <v>0.99999999999999978</v>
      </c>
      <c r="F33" s="57">
        <f t="shared" si="4"/>
        <v>0.24952598040165855</v>
      </c>
      <c r="G33" s="1"/>
      <c r="H33" s="17">
        <v>56392.411999999968</v>
      </c>
      <c r="I33" s="145">
        <v>68175.868000000002</v>
      </c>
      <c r="J33" s="243">
        <f>SUM(J7:J32)</f>
        <v>1</v>
      </c>
      <c r="K33" s="244">
        <f>SUM(K7:K32)</f>
        <v>1</v>
      </c>
      <c r="L33" s="57">
        <f t="shared" si="0"/>
        <v>0.20895463737213513</v>
      </c>
      <c r="N33" s="29">
        <f t="shared" si="1"/>
        <v>2.621275132823333</v>
      </c>
      <c r="O33" s="146">
        <f t="shared" si="1"/>
        <v>2.5361639352519556</v>
      </c>
      <c r="P33" s="57">
        <f t="shared" si="7"/>
        <v>-3.246938732436893E-2</v>
      </c>
    </row>
    <row r="35" spans="1:16" ht="15.75" thickBot="1" x14ac:dyDescent="0.3"/>
    <row r="36" spans="1:16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60"/>
      <c r="L36" s="130" t="s">
        <v>0</v>
      </c>
      <c r="N36" s="354" t="s">
        <v>22</v>
      </c>
      <c r="O36" s="355"/>
      <c r="P36" s="130" t="s">
        <v>0</v>
      </c>
    </row>
    <row r="37" spans="1:16" x14ac:dyDescent="0.25">
      <c r="A37" s="369"/>
      <c r="B37" s="363" t="str">
        <f>B5</f>
        <v>jan-jul</v>
      </c>
      <c r="C37" s="357"/>
      <c r="D37" s="363" t="str">
        <f>B5</f>
        <v>jan-jul</v>
      </c>
      <c r="E37" s="357"/>
      <c r="F37" s="131" t="str">
        <f>F5</f>
        <v>2024/2023</v>
      </c>
      <c r="H37" s="352" t="str">
        <f>B5</f>
        <v>jan-jul</v>
      </c>
      <c r="I37" s="357"/>
      <c r="J37" s="363" t="str">
        <f>B5</f>
        <v>jan-jul</v>
      </c>
      <c r="K37" s="353"/>
      <c r="L37" s="131" t="str">
        <f>L5</f>
        <v>2024/2023</v>
      </c>
      <c r="N37" s="352" t="str">
        <f>B5</f>
        <v>jan-jul</v>
      </c>
      <c r="O37" s="353"/>
      <c r="P37" s="131" t="str">
        <f>P5</f>
        <v>2024/2023</v>
      </c>
    </row>
    <row r="38" spans="1:16" ht="19.5" customHeight="1" thickBot="1" x14ac:dyDescent="0.3">
      <c r="A38" s="370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167</v>
      </c>
      <c r="B39" s="39">
        <v>28001.82</v>
      </c>
      <c r="C39" s="147">
        <v>36311.51</v>
      </c>
      <c r="D39" s="247">
        <f t="shared" ref="D39:D61" si="15">B39/$B$62</f>
        <v>0.29102923281781545</v>
      </c>
      <c r="E39" s="246">
        <f t="shared" ref="E39:E61" si="16">C39/$C$62</f>
        <v>0.34381963277121025</v>
      </c>
      <c r="F39" s="52">
        <f>(C39-B39)/B39</f>
        <v>0.29675535375914858</v>
      </c>
      <c r="H39" s="39">
        <v>6249</v>
      </c>
      <c r="I39" s="147">
        <v>7933.5520000000015</v>
      </c>
      <c r="J39" s="247">
        <f t="shared" ref="J39:J61" si="17">H39/$H$62</f>
        <v>0.27233088171622588</v>
      </c>
      <c r="K39" s="246">
        <f t="shared" ref="K39:K61" si="18">I39/$I$62</f>
        <v>0.32231848400189905</v>
      </c>
      <c r="L39" s="52">
        <f t="shared" ref="L39:L62" si="19">(I39-H39)/H39</f>
        <v>0.26957145143222938</v>
      </c>
      <c r="N39" s="27">
        <f t="shared" ref="N39:O62" si="20">(H39/B39)*10</f>
        <v>2.2316406576429677</v>
      </c>
      <c r="O39" s="151">
        <f t="shared" si="20"/>
        <v>2.1848587403828708</v>
      </c>
      <c r="P39" s="61">
        <f t="shared" si="7"/>
        <v>-2.0963015304402751E-2</v>
      </c>
    </row>
    <row r="40" spans="1:16" ht="20.100000000000001" customHeight="1" x14ac:dyDescent="0.25">
      <c r="A40" s="38" t="s">
        <v>172</v>
      </c>
      <c r="B40" s="19">
        <v>17963.86</v>
      </c>
      <c r="C40" s="140">
        <v>19744.829999999998</v>
      </c>
      <c r="D40" s="247">
        <f t="shared" si="15"/>
        <v>0.18670244984956844</v>
      </c>
      <c r="E40" s="215">
        <f t="shared" si="16"/>
        <v>0.18695615246322653</v>
      </c>
      <c r="F40" s="52">
        <f t="shared" ref="F40:F62" si="21">(C40-B40)/B40</f>
        <v>9.9141832546011679E-2</v>
      </c>
      <c r="H40" s="19">
        <v>3726.3309999999997</v>
      </c>
      <c r="I40" s="140">
        <v>3926.7520000000004</v>
      </c>
      <c r="J40" s="247">
        <f t="shared" si="17"/>
        <v>0.16239318399688041</v>
      </c>
      <c r="K40" s="215">
        <f t="shared" si="18"/>
        <v>0.15953317652565016</v>
      </c>
      <c r="L40" s="52">
        <f t="shared" si="19"/>
        <v>5.3785077063739306E-2</v>
      </c>
      <c r="N40" s="27">
        <f t="shared" si="20"/>
        <v>2.0743487201525728</v>
      </c>
      <c r="O40" s="152">
        <f t="shared" si="20"/>
        <v>1.9887494599852218</v>
      </c>
      <c r="P40" s="52">
        <f t="shared" si="7"/>
        <v>-4.1265607530567461E-2</v>
      </c>
    </row>
    <row r="41" spans="1:16" ht="20.100000000000001" customHeight="1" x14ac:dyDescent="0.25">
      <c r="A41" s="38" t="s">
        <v>163</v>
      </c>
      <c r="B41" s="19">
        <v>13064.35</v>
      </c>
      <c r="C41" s="140">
        <v>14379.280000000002</v>
      </c>
      <c r="D41" s="247">
        <f t="shared" si="15"/>
        <v>0.13578073702935833</v>
      </c>
      <c r="E41" s="215">
        <f t="shared" si="16"/>
        <v>0.13615183640433595</v>
      </c>
      <c r="F41" s="52">
        <f t="shared" si="21"/>
        <v>0.10065024283642141</v>
      </c>
      <c r="H41" s="19">
        <v>3223.05</v>
      </c>
      <c r="I41" s="140">
        <v>3490.4399999999996</v>
      </c>
      <c r="J41" s="247">
        <f t="shared" si="17"/>
        <v>0.14046024136909616</v>
      </c>
      <c r="K41" s="215">
        <f t="shared" si="18"/>
        <v>0.14180701523095685</v>
      </c>
      <c r="L41" s="52">
        <f t="shared" si="19"/>
        <v>8.2961790850281381E-2</v>
      </c>
      <c r="N41" s="27">
        <f t="shared" si="20"/>
        <v>2.4670572971483464</v>
      </c>
      <c r="O41" s="152">
        <f t="shared" si="20"/>
        <v>2.427409439137425</v>
      </c>
      <c r="P41" s="52">
        <f t="shared" si="7"/>
        <v>-1.6070910901319593E-2</v>
      </c>
    </row>
    <row r="42" spans="1:16" ht="20.100000000000001" customHeight="1" x14ac:dyDescent="0.25">
      <c r="A42" s="38" t="s">
        <v>176</v>
      </c>
      <c r="B42" s="19">
        <v>4135.21</v>
      </c>
      <c r="C42" s="140">
        <v>5079.630000000001</v>
      </c>
      <c r="D42" s="247">
        <f t="shared" si="15"/>
        <v>4.2978170484652731E-2</v>
      </c>
      <c r="E42" s="215">
        <f t="shared" si="16"/>
        <v>4.8097050252485313E-2</v>
      </c>
      <c r="F42" s="52">
        <f t="shared" si="21"/>
        <v>0.22838501551311807</v>
      </c>
      <c r="H42" s="19">
        <v>1392.8430000000001</v>
      </c>
      <c r="I42" s="140">
        <v>1738.039</v>
      </c>
      <c r="J42" s="247">
        <f t="shared" si="17"/>
        <v>6.0699977961637577E-2</v>
      </c>
      <c r="K42" s="215">
        <f t="shared" si="18"/>
        <v>7.0611763257640014E-2</v>
      </c>
      <c r="L42" s="52">
        <f t="shared" si="19"/>
        <v>0.24783554212499176</v>
      </c>
      <c r="N42" s="27">
        <f t="shared" si="20"/>
        <v>3.3682521564805654</v>
      </c>
      <c r="O42" s="152">
        <f t="shared" si="20"/>
        <v>3.4215858241643575</v>
      </c>
      <c r="P42" s="52">
        <f t="shared" si="7"/>
        <v>1.5834226538288521E-2</v>
      </c>
    </row>
    <row r="43" spans="1:16" ht="20.100000000000001" customHeight="1" x14ac:dyDescent="0.25">
      <c r="A43" s="38" t="s">
        <v>175</v>
      </c>
      <c r="B43" s="19">
        <v>12108.75</v>
      </c>
      <c r="C43" s="140">
        <v>7242.0599999999995</v>
      </c>
      <c r="D43" s="247">
        <f t="shared" si="15"/>
        <v>0.12584897063414888</v>
      </c>
      <c r="E43" s="215">
        <f t="shared" si="16"/>
        <v>6.8572262891492833E-2</v>
      </c>
      <c r="F43" s="52">
        <f t="shared" si="21"/>
        <v>-0.40191514400743267</v>
      </c>
      <c r="H43" s="19">
        <v>2867.2429999999995</v>
      </c>
      <c r="I43" s="140">
        <v>1697.2790000000002</v>
      </c>
      <c r="J43" s="247">
        <f t="shared" si="17"/>
        <v>0.12495420295802152</v>
      </c>
      <c r="K43" s="215">
        <f t="shared" si="18"/>
        <v>6.8955796118593427E-2</v>
      </c>
      <c r="L43" s="52">
        <f t="shared" si="19"/>
        <v>-0.40804494073226422</v>
      </c>
      <c r="N43" s="27">
        <f t="shared" si="20"/>
        <v>2.3679099824507066</v>
      </c>
      <c r="O43" s="152">
        <f t="shared" si="20"/>
        <v>2.3436411739201284</v>
      </c>
      <c r="P43" s="52">
        <f t="shared" si="7"/>
        <v>-1.0249041859885582E-2</v>
      </c>
    </row>
    <row r="44" spans="1:16" ht="20.100000000000001" customHeight="1" x14ac:dyDescent="0.25">
      <c r="A44" s="38" t="s">
        <v>169</v>
      </c>
      <c r="B44" s="19">
        <v>3451.579999999999</v>
      </c>
      <c r="C44" s="140">
        <v>7080.87</v>
      </c>
      <c r="D44" s="247">
        <f t="shared" si="15"/>
        <v>3.5873049659247688E-2</v>
      </c>
      <c r="E44" s="215">
        <f t="shared" si="16"/>
        <v>6.7046017174738237E-2</v>
      </c>
      <c r="F44" s="52">
        <f t="shared" si="21"/>
        <v>1.0514865655728687</v>
      </c>
      <c r="H44" s="19">
        <v>870.19699999999989</v>
      </c>
      <c r="I44" s="140">
        <v>1687.3919999999998</v>
      </c>
      <c r="J44" s="247">
        <f t="shared" si="17"/>
        <v>3.7923110301938644E-2</v>
      </c>
      <c r="K44" s="215">
        <f t="shared" si="18"/>
        <v>6.8554114393771196E-2</v>
      </c>
      <c r="L44" s="52">
        <f t="shared" si="19"/>
        <v>0.93909195274173551</v>
      </c>
      <c r="N44" s="27">
        <f t="shared" si="20"/>
        <v>2.5211555287723311</v>
      </c>
      <c r="O44" s="152">
        <f t="shared" si="20"/>
        <v>2.3830292040384866</v>
      </c>
      <c r="P44" s="52">
        <f t="shared" si="7"/>
        <v>-5.4786911460835037E-2</v>
      </c>
    </row>
    <row r="45" spans="1:16" ht="20.100000000000001" customHeight="1" x14ac:dyDescent="0.25">
      <c r="A45" s="38" t="s">
        <v>188</v>
      </c>
      <c r="B45" s="19">
        <v>4736.24</v>
      </c>
      <c r="C45" s="140">
        <v>4281.5</v>
      </c>
      <c r="D45" s="247">
        <f t="shared" si="15"/>
        <v>4.9224810874473522E-2</v>
      </c>
      <c r="E45" s="215">
        <f t="shared" si="16"/>
        <v>4.053986622175549E-2</v>
      </c>
      <c r="F45" s="52">
        <f t="shared" si="21"/>
        <v>-9.601287096937651E-2</v>
      </c>
      <c r="H45" s="19">
        <v>1034.2510000000002</v>
      </c>
      <c r="I45" s="140">
        <v>963.774</v>
      </c>
      <c r="J45" s="247">
        <f t="shared" si="17"/>
        <v>4.5072569490460616E-2</v>
      </c>
      <c r="K45" s="215">
        <f t="shared" si="18"/>
        <v>3.9155497386346771E-2</v>
      </c>
      <c r="L45" s="52">
        <f t="shared" si="19"/>
        <v>-6.8143032977488235E-2</v>
      </c>
      <c r="N45" s="27">
        <f t="shared" si="20"/>
        <v>2.1836963498471369</v>
      </c>
      <c r="O45" s="152">
        <f t="shared" si="20"/>
        <v>2.2510195025108022</v>
      </c>
      <c r="P45" s="52">
        <f t="shared" si="7"/>
        <v>3.0829905755155949E-2</v>
      </c>
    </row>
    <row r="46" spans="1:16" ht="20.100000000000001" customHeight="1" x14ac:dyDescent="0.25">
      <c r="A46" s="38" t="s">
        <v>186</v>
      </c>
      <c r="B46" s="19">
        <v>2931.9300000000003</v>
      </c>
      <c r="C46" s="140">
        <v>2417.81</v>
      </c>
      <c r="D46" s="247">
        <f t="shared" si="15"/>
        <v>3.0472209969764026E-2</v>
      </c>
      <c r="E46" s="215">
        <f t="shared" si="16"/>
        <v>2.289330700680197E-2</v>
      </c>
      <c r="F46" s="52">
        <f t="shared" si="21"/>
        <v>-0.17535207184346158</v>
      </c>
      <c r="H46" s="19">
        <v>776.79599999999994</v>
      </c>
      <c r="I46" s="140">
        <v>555.07599999999991</v>
      </c>
      <c r="J46" s="247">
        <f t="shared" si="17"/>
        <v>3.3852702767424768E-2</v>
      </c>
      <c r="K46" s="215">
        <f t="shared" si="18"/>
        <v>2.2551217263823069E-2</v>
      </c>
      <c r="L46" s="52">
        <f t="shared" si="19"/>
        <v>-0.28542886420630392</v>
      </c>
      <c r="N46" s="27">
        <f t="shared" si="20"/>
        <v>2.6494356959408987</v>
      </c>
      <c r="O46" s="152">
        <f t="shared" si="20"/>
        <v>2.2957800654311131</v>
      </c>
      <c r="P46" s="52">
        <f t="shared" si="7"/>
        <v>-0.13348337951798872</v>
      </c>
    </row>
    <row r="47" spans="1:16" ht="20.100000000000001" customHeight="1" x14ac:dyDescent="0.25">
      <c r="A47" s="38" t="s">
        <v>181</v>
      </c>
      <c r="B47" s="19">
        <v>1535.9899999999998</v>
      </c>
      <c r="C47" s="140">
        <v>1709.9199999999998</v>
      </c>
      <c r="D47" s="247">
        <f t="shared" si="15"/>
        <v>1.5963890608390322E-2</v>
      </c>
      <c r="E47" s="215">
        <f t="shared" si="16"/>
        <v>1.6190570606073606E-2</v>
      </c>
      <c r="F47" s="52">
        <f t="shared" si="21"/>
        <v>0.11323641429957232</v>
      </c>
      <c r="H47" s="19">
        <v>462.57099999999997</v>
      </c>
      <c r="I47" s="140">
        <v>508.51500000000004</v>
      </c>
      <c r="J47" s="247">
        <f t="shared" si="17"/>
        <v>2.0158804334510533E-2</v>
      </c>
      <c r="K47" s="215">
        <f t="shared" si="18"/>
        <v>2.0659571386464182E-2</v>
      </c>
      <c r="L47" s="52">
        <f t="shared" si="19"/>
        <v>9.932313093557546E-2</v>
      </c>
      <c r="N47" s="27">
        <f t="shared" si="20"/>
        <v>3.0115495543590782</v>
      </c>
      <c r="O47" s="152">
        <f t="shared" si="20"/>
        <v>2.9739110601665582</v>
      </c>
      <c r="P47" s="52">
        <f t="shared" si="7"/>
        <v>-1.2498049098358718E-2</v>
      </c>
    </row>
    <row r="48" spans="1:16" ht="20.100000000000001" customHeight="1" x14ac:dyDescent="0.25">
      <c r="A48" s="38" t="s">
        <v>170</v>
      </c>
      <c r="B48" s="19">
        <v>1404.92</v>
      </c>
      <c r="C48" s="140">
        <v>1369.91</v>
      </c>
      <c r="D48" s="247">
        <f t="shared" si="15"/>
        <v>1.4601650527373052E-2</v>
      </c>
      <c r="E48" s="215">
        <f t="shared" si="16"/>
        <v>1.2971147526765169E-2</v>
      </c>
      <c r="F48" s="52">
        <f t="shared" si="21"/>
        <v>-2.4919568373999935E-2</v>
      </c>
      <c r="H48" s="19">
        <v>464.53399999999999</v>
      </c>
      <c r="I48" s="140">
        <v>444.315</v>
      </c>
      <c r="J48" s="247">
        <f t="shared" si="17"/>
        <v>2.024435170541931E-2</v>
      </c>
      <c r="K48" s="215">
        <f t="shared" si="18"/>
        <v>1.8051301260684209E-2</v>
      </c>
      <c r="L48" s="52">
        <f t="shared" si="19"/>
        <v>-4.3525339372360243E-2</v>
      </c>
      <c r="N48" s="27">
        <f t="shared" si="20"/>
        <v>3.3064800842752611</v>
      </c>
      <c r="O48" s="152">
        <f t="shared" si="20"/>
        <v>3.2433882517829637</v>
      </c>
      <c r="P48" s="52">
        <f t="shared" si="7"/>
        <v>-1.9081267959950913E-2</v>
      </c>
    </row>
    <row r="49" spans="1:16" ht="20.100000000000001" customHeight="1" x14ac:dyDescent="0.25">
      <c r="A49" s="38" t="s">
        <v>177</v>
      </c>
      <c r="B49" s="19">
        <v>1081.79</v>
      </c>
      <c r="C49" s="140">
        <v>1246.9599999999998</v>
      </c>
      <c r="D49" s="247">
        <f t="shared" si="15"/>
        <v>1.1243287535238228E-2</v>
      </c>
      <c r="E49" s="215">
        <f t="shared" si="16"/>
        <v>1.1806981568114029E-2</v>
      </c>
      <c r="F49" s="52">
        <f t="shared" si="21"/>
        <v>0.15268212869410869</v>
      </c>
      <c r="H49" s="19">
        <v>300.52799999999996</v>
      </c>
      <c r="I49" s="140">
        <v>356.24599999999992</v>
      </c>
      <c r="J49" s="247">
        <f t="shared" si="17"/>
        <v>1.3096984352762669E-2</v>
      </c>
      <c r="K49" s="215">
        <f t="shared" si="18"/>
        <v>1.4473299053405143E-2</v>
      </c>
      <c r="L49" s="52">
        <f t="shared" si="19"/>
        <v>0.18540036202949464</v>
      </c>
      <c r="N49" s="27">
        <f t="shared" si="20"/>
        <v>2.7780622856561807</v>
      </c>
      <c r="O49" s="152">
        <f t="shared" si="20"/>
        <v>2.8569160197600563</v>
      </c>
      <c r="P49" s="52">
        <f t="shared" si="7"/>
        <v>2.838443706284656E-2</v>
      </c>
    </row>
    <row r="50" spans="1:16" ht="20.100000000000001" customHeight="1" x14ac:dyDescent="0.25">
      <c r="A50" s="38" t="s">
        <v>191</v>
      </c>
      <c r="B50" s="19">
        <v>1347.3500000000001</v>
      </c>
      <c r="C50" s="140">
        <v>1254.01</v>
      </c>
      <c r="D50" s="247">
        <f t="shared" si="15"/>
        <v>1.4003312528867183E-2</v>
      </c>
      <c r="E50" s="215">
        <f t="shared" si="16"/>
        <v>1.1873735289207895E-2</v>
      </c>
      <c r="F50" s="52">
        <f t="shared" si="21"/>
        <v>-6.9276728392771089E-2</v>
      </c>
      <c r="H50" s="19">
        <v>368.35299999999995</v>
      </c>
      <c r="I50" s="140">
        <v>328.33000000000004</v>
      </c>
      <c r="J50" s="247">
        <f t="shared" si="17"/>
        <v>1.6052792010372369E-2</v>
      </c>
      <c r="K50" s="215">
        <f t="shared" si="18"/>
        <v>1.3339148448556649E-2</v>
      </c>
      <c r="L50" s="52">
        <f t="shared" si="19"/>
        <v>-0.10865392707538669</v>
      </c>
      <c r="N50" s="27">
        <f t="shared" si="20"/>
        <v>2.7339072995138598</v>
      </c>
      <c r="O50" s="152">
        <f t="shared" si="20"/>
        <v>2.6182406838860937</v>
      </c>
      <c r="P50" s="52">
        <f t="shared" si="7"/>
        <v>-4.2308170305677094E-2</v>
      </c>
    </row>
    <row r="51" spans="1:16" ht="20.100000000000001" customHeight="1" x14ac:dyDescent="0.25">
      <c r="A51" s="38" t="s">
        <v>178</v>
      </c>
      <c r="B51" s="19">
        <v>1343.1599999999999</v>
      </c>
      <c r="C51" s="140">
        <v>1041.7800000000002</v>
      </c>
      <c r="D51" s="247">
        <f t="shared" si="15"/>
        <v>1.3959764913551224E-2</v>
      </c>
      <c r="E51" s="215">
        <f t="shared" si="16"/>
        <v>9.8642115689595803E-3</v>
      </c>
      <c r="F51" s="52">
        <f t="shared" si="21"/>
        <v>-0.22438130974716317</v>
      </c>
      <c r="H51" s="19">
        <v>390.05399999999997</v>
      </c>
      <c r="I51" s="140">
        <v>310.15199999999993</v>
      </c>
      <c r="J51" s="247">
        <f t="shared" si="17"/>
        <v>1.6998519721065891E-2</v>
      </c>
      <c r="K51" s="215">
        <f t="shared" si="18"/>
        <v>1.2600626106711968E-2</v>
      </c>
      <c r="L51" s="52">
        <f t="shared" si="19"/>
        <v>-0.20484855943023286</v>
      </c>
      <c r="N51" s="27">
        <f t="shared" si="20"/>
        <v>2.9040025015634772</v>
      </c>
      <c r="O51" s="152">
        <f t="shared" si="20"/>
        <v>2.9771352876806989</v>
      </c>
      <c r="P51" s="52">
        <f t="shared" si="7"/>
        <v>2.5183444600288051E-2</v>
      </c>
    </row>
    <row r="52" spans="1:16" ht="20.100000000000001" customHeight="1" x14ac:dyDescent="0.25">
      <c r="A52" s="38" t="s">
        <v>192</v>
      </c>
      <c r="B52" s="19">
        <v>1283.8999999999999</v>
      </c>
      <c r="C52" s="140">
        <v>1034.79</v>
      </c>
      <c r="D52" s="247">
        <f t="shared" si="15"/>
        <v>1.3343862363760398E-2</v>
      </c>
      <c r="E52" s="215">
        <f t="shared" si="16"/>
        <v>9.7980259646409818E-3</v>
      </c>
      <c r="F52" s="52">
        <f t="shared" si="21"/>
        <v>-0.19402601448710954</v>
      </c>
      <c r="H52" s="19">
        <v>297.70999999999998</v>
      </c>
      <c r="I52" s="140">
        <v>251.18799999999999</v>
      </c>
      <c r="J52" s="247">
        <f t="shared" si="17"/>
        <v>1.2974176155502896E-2</v>
      </c>
      <c r="K52" s="215">
        <f t="shared" si="18"/>
        <v>1.0205080317047017E-2</v>
      </c>
      <c r="L52" s="52">
        <f t="shared" si="19"/>
        <v>-0.15626616505995766</v>
      </c>
      <c r="N52" s="27">
        <f t="shared" si="20"/>
        <v>2.3187942986213881</v>
      </c>
      <c r="O52" s="152">
        <f t="shared" si="20"/>
        <v>2.4274297200398149</v>
      </c>
      <c r="P52" s="52">
        <f t="shared" si="7"/>
        <v>4.6849960551919062E-2</v>
      </c>
    </row>
    <row r="53" spans="1:16" ht="20.100000000000001" customHeight="1" x14ac:dyDescent="0.25">
      <c r="A53" s="38" t="s">
        <v>190</v>
      </c>
      <c r="B53" s="19">
        <v>928.02</v>
      </c>
      <c r="C53" s="140">
        <v>409.73999999999995</v>
      </c>
      <c r="D53" s="247">
        <f t="shared" si="15"/>
        <v>9.6451212328194768E-3</v>
      </c>
      <c r="E53" s="215">
        <f t="shared" si="16"/>
        <v>3.8796694582978143E-3</v>
      </c>
      <c r="F53" s="52">
        <f t="shared" si="21"/>
        <v>-0.55847934311760516</v>
      </c>
      <c r="H53" s="19">
        <v>233.39099999999999</v>
      </c>
      <c r="I53" s="140">
        <v>117.1</v>
      </c>
      <c r="J53" s="247">
        <f t="shared" si="17"/>
        <v>1.017115967588921E-2</v>
      </c>
      <c r="K53" s="215">
        <f t="shared" si="18"/>
        <v>4.7574522076142397E-3</v>
      </c>
      <c r="L53" s="52">
        <f t="shared" si="19"/>
        <v>-0.49826685690536482</v>
      </c>
      <c r="N53" s="27">
        <f t="shared" si="20"/>
        <v>2.5149350229520917</v>
      </c>
      <c r="O53" s="152">
        <f t="shared" si="20"/>
        <v>2.8579098940791727</v>
      </c>
      <c r="P53" s="52">
        <f t="shared" si="7"/>
        <v>0.13637524150603653</v>
      </c>
    </row>
    <row r="54" spans="1:16" ht="20.100000000000001" customHeight="1" x14ac:dyDescent="0.25">
      <c r="A54" s="38" t="s">
        <v>193</v>
      </c>
      <c r="B54" s="19">
        <v>236.55</v>
      </c>
      <c r="C54" s="140">
        <v>219.78</v>
      </c>
      <c r="D54" s="247">
        <f t="shared" si="15"/>
        <v>2.4585175186132274E-3</v>
      </c>
      <c r="E54" s="215">
        <f t="shared" si="16"/>
        <v>2.0810117478027379E-3</v>
      </c>
      <c r="F54" s="52">
        <f t="shared" si="21"/>
        <v>-7.0894102726696301E-2</v>
      </c>
      <c r="H54" s="19">
        <v>63.385000000000005</v>
      </c>
      <c r="I54" s="140">
        <v>54.663000000000004</v>
      </c>
      <c r="J54" s="247">
        <f t="shared" si="17"/>
        <v>2.7623128400676876E-3</v>
      </c>
      <c r="K54" s="215">
        <f t="shared" si="18"/>
        <v>2.2208079421419061E-3</v>
      </c>
      <c r="L54" s="52">
        <f t="shared" si="19"/>
        <v>-0.1376035339591386</v>
      </c>
      <c r="N54" s="27">
        <f t="shared" si="20"/>
        <v>2.6795603466497568</v>
      </c>
      <c r="O54" s="152">
        <f t="shared" si="20"/>
        <v>2.487168987168987</v>
      </c>
      <c r="P54" s="52">
        <f t="shared" si="7"/>
        <v>-7.1799599408655199E-2</v>
      </c>
    </row>
    <row r="55" spans="1:16" ht="20.100000000000001" customHeight="1" x14ac:dyDescent="0.25">
      <c r="A55" s="38" t="s">
        <v>196</v>
      </c>
      <c r="B55" s="19">
        <v>93.850000000000023</v>
      </c>
      <c r="C55" s="140">
        <v>158.19</v>
      </c>
      <c r="D55" s="247">
        <f t="shared" si="15"/>
        <v>9.7540422372374312E-4</v>
      </c>
      <c r="E55" s="215">
        <f t="shared" si="16"/>
        <v>1.4978398779912415E-3</v>
      </c>
      <c r="F55" s="52">
        <f t="shared" si="21"/>
        <v>0.68556206712839596</v>
      </c>
      <c r="H55" s="19">
        <v>30.610999999999997</v>
      </c>
      <c r="I55" s="140">
        <v>51.996999999999993</v>
      </c>
      <c r="J55" s="247">
        <f t="shared" si="17"/>
        <v>1.3340247431933732E-3</v>
      </c>
      <c r="K55" s="215">
        <f t="shared" si="18"/>
        <v>2.1124956655791428E-3</v>
      </c>
      <c r="L55" s="52">
        <f t="shared" si="19"/>
        <v>0.69863774460161376</v>
      </c>
      <c r="N55" s="27">
        <f t="shared" ref="N55:N56" si="22">(H55/B55)*10</f>
        <v>3.2616941928609471</v>
      </c>
      <c r="O55" s="152">
        <f t="shared" ref="O55:O56" si="23">(I55/C55)*10</f>
        <v>3.2869966495985836</v>
      </c>
      <c r="P55" s="52">
        <f t="shared" ref="P55:P56" si="24">(O55-N55)/N55</f>
        <v>7.757458315073633E-3</v>
      </c>
    </row>
    <row r="56" spans="1:16" ht="20.100000000000001" customHeight="1" x14ac:dyDescent="0.25">
      <c r="A56" s="38" t="s">
        <v>189</v>
      </c>
      <c r="B56" s="19">
        <v>75.61</v>
      </c>
      <c r="C56" s="140">
        <v>131.43</v>
      </c>
      <c r="D56" s="247">
        <f t="shared" si="15"/>
        <v>7.8583178855356627E-4</v>
      </c>
      <c r="E56" s="215">
        <f t="shared" si="16"/>
        <v>1.2444597962221941E-3</v>
      </c>
      <c r="F56" s="52">
        <f t="shared" si="21"/>
        <v>0.7382621346382755</v>
      </c>
      <c r="H56" s="19">
        <v>27.420000000000005</v>
      </c>
      <c r="I56" s="140">
        <v>43.34899999999999</v>
      </c>
      <c r="J56" s="247">
        <f t="shared" si="17"/>
        <v>1.1949612380635166E-3</v>
      </c>
      <c r="K56" s="215">
        <f t="shared" si="18"/>
        <v>1.761151116548844E-3</v>
      </c>
      <c r="L56" s="52">
        <f t="shared" ref="L56:L57" si="25">(I56-H56)/H56</f>
        <v>0.5809263311451488</v>
      </c>
      <c r="N56" s="27">
        <f t="shared" si="22"/>
        <v>3.6265044306308698</v>
      </c>
      <c r="O56" s="152">
        <f t="shared" si="23"/>
        <v>3.2982576276344808</v>
      </c>
      <c r="P56" s="52">
        <f t="shared" si="24"/>
        <v>-9.051327780655348E-2</v>
      </c>
    </row>
    <row r="57" spans="1:16" ht="20.100000000000001" customHeight="1" x14ac:dyDescent="0.25">
      <c r="A57" s="38" t="s">
        <v>194</v>
      </c>
      <c r="B57" s="19">
        <v>97.75</v>
      </c>
      <c r="C57" s="140">
        <v>78.790000000000006</v>
      </c>
      <c r="D57" s="247">
        <f t="shared" si="15"/>
        <v>1.015937803612103E-3</v>
      </c>
      <c r="E57" s="215">
        <f t="shared" si="16"/>
        <v>7.460320120546807E-4</v>
      </c>
      <c r="F57" s="52">
        <f t="shared" si="21"/>
        <v>-0.19396419437340148</v>
      </c>
      <c r="H57" s="19">
        <v>41.833000000000006</v>
      </c>
      <c r="I57" s="140">
        <v>42.92</v>
      </c>
      <c r="J57" s="247">
        <f t="shared" si="17"/>
        <v>1.8230785365394269E-3</v>
      </c>
      <c r="K57" s="215">
        <f t="shared" si="18"/>
        <v>1.7437220217831186E-3</v>
      </c>
      <c r="L57" s="52">
        <f t="shared" si="25"/>
        <v>2.5984270791002226E-2</v>
      </c>
      <c r="N57" s="27">
        <f t="shared" ref="N57:N58" si="26">(H57/B57)*10</f>
        <v>4.2795907928388752</v>
      </c>
      <c r="O57" s="152">
        <f t="shared" ref="O57:O58" si="27">(I57/C57)*10</f>
        <v>5.4473918009899736</v>
      </c>
      <c r="P57" s="52">
        <f t="shared" ref="P57:P58" si="28">(O57-N57)/N57</f>
        <v>0.27287679235715784</v>
      </c>
    </row>
    <row r="58" spans="1:16" ht="20.100000000000001" customHeight="1" x14ac:dyDescent="0.25">
      <c r="A58" s="38" t="s">
        <v>182</v>
      </c>
      <c r="B58" s="19">
        <v>183.66</v>
      </c>
      <c r="C58" s="140">
        <v>155.63000000000002</v>
      </c>
      <c r="D58" s="247">
        <f t="shared" si="15"/>
        <v>1.9088198159733895E-3</v>
      </c>
      <c r="E58" s="215">
        <f t="shared" si="16"/>
        <v>1.4736002289131864E-3</v>
      </c>
      <c r="F58" s="52">
        <f t="shared" si="21"/>
        <v>-0.15261896983556558</v>
      </c>
      <c r="H58" s="19">
        <v>46.118000000000002</v>
      </c>
      <c r="I58" s="140">
        <v>40.027999999999999</v>
      </c>
      <c r="J58" s="247">
        <f t="shared" si="17"/>
        <v>2.0098184674330142E-3</v>
      </c>
      <c r="K58" s="215">
        <f t="shared" si="18"/>
        <v>1.6262279843414415E-3</v>
      </c>
      <c r="L58" s="52">
        <f t="shared" si="19"/>
        <v>-0.13205256082223868</v>
      </c>
      <c r="N58" s="27">
        <f t="shared" si="26"/>
        <v>2.5110530327779594</v>
      </c>
      <c r="O58" s="152">
        <f t="shared" si="27"/>
        <v>2.5719976868213061</v>
      </c>
      <c r="P58" s="52">
        <f t="shared" si="28"/>
        <v>2.4270556315540689E-2</v>
      </c>
    </row>
    <row r="59" spans="1:16" ht="20.100000000000001" customHeight="1" x14ac:dyDescent="0.25">
      <c r="A59" s="38" t="s">
        <v>215</v>
      </c>
      <c r="B59" s="19">
        <v>87.22</v>
      </c>
      <c r="C59" s="140">
        <v>159.88999999999999</v>
      </c>
      <c r="D59" s="247">
        <f t="shared" ref="D59" si="29">B59/$B$62</f>
        <v>9.0649713791353067E-4</v>
      </c>
      <c r="E59" s="215">
        <f t="shared" ref="E59" si="30">C59/$C$62</f>
        <v>1.5139365199571377E-3</v>
      </c>
      <c r="F59" s="52">
        <f t="shared" si="21"/>
        <v>0.8331804631965144</v>
      </c>
      <c r="H59" s="19">
        <v>24.386999999999997</v>
      </c>
      <c r="I59" s="140">
        <v>36.256</v>
      </c>
      <c r="J59" s="247">
        <f t="shared" ref="J59:J60" si="31">H59/$H$62</f>
        <v>1.0627833593236677E-3</v>
      </c>
      <c r="K59" s="215">
        <f t="shared" ref="K59:K60" si="32">I59/$I$62</f>
        <v>1.472981957636737E-3</v>
      </c>
      <c r="L59" s="52">
        <f t="shared" si="19"/>
        <v>0.48669373026612561</v>
      </c>
      <c r="N59" s="27">
        <f t="shared" ref="N59:N60" si="33">(H59/B59)*10</f>
        <v>2.7960330199495527</v>
      </c>
      <c r="O59" s="152">
        <f t="shared" ref="O59:O60" si="34">(I59/C59)*10</f>
        <v>2.2675589467759085</v>
      </c>
      <c r="P59" s="52">
        <f t="shared" ref="P59:P60" si="35">(O59-N59)/N59</f>
        <v>-0.18900852364868678</v>
      </c>
    </row>
    <row r="60" spans="1:16" ht="20.100000000000001" customHeight="1" x14ac:dyDescent="0.25">
      <c r="A60" s="38" t="s">
        <v>197</v>
      </c>
      <c r="B60" s="19">
        <v>18.55</v>
      </c>
      <c r="C60" s="140">
        <v>38.010000000000005</v>
      </c>
      <c r="D60" s="247">
        <f t="shared" si="15"/>
        <v>1.9279433511002058E-4</v>
      </c>
      <c r="E60" s="215">
        <f t="shared" si="16"/>
        <v>3.5990197713159556E-4</v>
      </c>
      <c r="F60" s="52">
        <f t="shared" si="21"/>
        <v>1.0490566037735851</v>
      </c>
      <c r="H60" s="19">
        <v>5.59</v>
      </c>
      <c r="I60" s="140">
        <v>11.879000000000001</v>
      </c>
      <c r="J60" s="247">
        <f t="shared" si="31"/>
        <v>2.4361171848194952E-4</v>
      </c>
      <c r="K60" s="215">
        <f t="shared" si="32"/>
        <v>4.826112277903464E-4</v>
      </c>
      <c r="L60" s="52">
        <f t="shared" si="19"/>
        <v>1.1250447227191416</v>
      </c>
      <c r="N60" s="27">
        <f t="shared" si="33"/>
        <v>3.0134770889487865</v>
      </c>
      <c r="O60" s="152">
        <f t="shared" si="34"/>
        <v>3.1252302025782686</v>
      </c>
      <c r="P60" s="52">
        <f t="shared" si="35"/>
        <v>3.708444110602669E-2</v>
      </c>
    </row>
    <row r="61" spans="1:16" ht="20.100000000000001" customHeight="1" thickBot="1" x14ac:dyDescent="0.3">
      <c r="A61" s="8" t="s">
        <v>17</v>
      </c>
      <c r="B61" s="19">
        <f>B62-SUM(B39:B60)</f>
        <v>104.4600000000064</v>
      </c>
      <c r="C61" s="140">
        <f>C62-SUM(C39:C60)</f>
        <v>65.770000000004075</v>
      </c>
      <c r="D61" s="247">
        <f t="shared" si="15"/>
        <v>1.0856763474713738E-3</v>
      </c>
      <c r="E61" s="215">
        <f t="shared" si="16"/>
        <v>6.2275067182179702E-4</v>
      </c>
      <c r="F61" s="52">
        <f t="shared" si="21"/>
        <v>-0.37038100708405092</v>
      </c>
      <c r="H61" s="19">
        <f>H62-SUM(H39:H60)</f>
        <v>50.155000000006112</v>
      </c>
      <c r="I61" s="140">
        <f>I62-SUM(I39:I60)</f>
        <v>24.773000000001048</v>
      </c>
      <c r="J61" s="247">
        <f t="shared" si="17"/>
        <v>2.1857505796893861E-3</v>
      </c>
      <c r="K61" s="215">
        <f t="shared" si="18"/>
        <v>1.0064591250147955E-3</v>
      </c>
      <c r="L61" s="52">
        <f t="shared" si="19"/>
        <v>-0.50607117934407275</v>
      </c>
      <c r="N61" s="27">
        <f t="shared" si="20"/>
        <v>4.8013593720087151</v>
      </c>
      <c r="O61" s="152">
        <f t="shared" si="20"/>
        <v>3.7666109168313078</v>
      </c>
      <c r="P61" s="52">
        <f t="shared" si="7"/>
        <v>-0.21551156141526354</v>
      </c>
    </row>
    <row r="62" spans="1:16" ht="26.25" customHeight="1" thickBot="1" x14ac:dyDescent="0.3">
      <c r="A62" s="12" t="s">
        <v>18</v>
      </c>
      <c r="B62" s="17">
        <v>96216.520000000019</v>
      </c>
      <c r="C62" s="145">
        <v>105612.08999999998</v>
      </c>
      <c r="D62" s="253">
        <f>SUM(D39:D61)</f>
        <v>0.99999999999999978</v>
      </c>
      <c r="E62" s="254">
        <f>SUM(E39:E61)</f>
        <v>1.0000000000000002</v>
      </c>
      <c r="F62" s="57">
        <f t="shared" si="21"/>
        <v>9.7650278767096976E-2</v>
      </c>
      <c r="G62" s="1"/>
      <c r="H62" s="17">
        <v>22946.350999999995</v>
      </c>
      <c r="I62" s="145">
        <v>24614.014999999996</v>
      </c>
      <c r="J62" s="253">
        <f>SUM(J39:J61)</f>
        <v>1.0000000000000002</v>
      </c>
      <c r="K62" s="254">
        <f>SUM(K39:K61)</f>
        <v>1.0000000000000002</v>
      </c>
      <c r="L62" s="57">
        <f t="shared" si="19"/>
        <v>7.2676653468780328E-2</v>
      </c>
      <c r="M62" s="1"/>
      <c r="N62" s="29">
        <f t="shared" si="20"/>
        <v>2.3848660292432102</v>
      </c>
      <c r="O62" s="146">
        <f t="shared" si="20"/>
        <v>2.3306058046952769</v>
      </c>
      <c r="P62" s="57">
        <f t="shared" si="7"/>
        <v>-2.2751896283730342E-2</v>
      </c>
    </row>
    <row r="63" spans="1:16" x14ac:dyDescent="0.25">
      <c r="C63" s="2"/>
      <c r="D63" s="2"/>
      <c r="E63" s="2"/>
      <c r="F63" s="2"/>
      <c r="G63" s="2"/>
      <c r="H63" s="2"/>
      <c r="I63" s="2"/>
      <c r="J63" s="2"/>
    </row>
    <row r="64" spans="1:16" ht="15.75" thickBot="1" x14ac:dyDescent="0.3"/>
    <row r="65" spans="1:16" x14ac:dyDescent="0.25">
      <c r="A65" s="368" t="s">
        <v>15</v>
      </c>
      <c r="B65" s="362" t="s">
        <v>1</v>
      </c>
      <c r="C65" s="355"/>
      <c r="D65" s="362" t="s">
        <v>104</v>
      </c>
      <c r="E65" s="355"/>
      <c r="F65" s="130" t="s">
        <v>0</v>
      </c>
      <c r="H65" s="371" t="s">
        <v>19</v>
      </c>
      <c r="I65" s="372"/>
      <c r="J65" s="362" t="s">
        <v>104</v>
      </c>
      <c r="K65" s="360"/>
      <c r="L65" s="130" t="s">
        <v>0</v>
      </c>
      <c r="N65" s="354" t="s">
        <v>22</v>
      </c>
      <c r="O65" s="355"/>
      <c r="P65" s="130" t="s">
        <v>0</v>
      </c>
    </row>
    <row r="66" spans="1:16" x14ac:dyDescent="0.25">
      <c r="A66" s="369"/>
      <c r="B66" s="363" t="str">
        <f>B5</f>
        <v>jan-jul</v>
      </c>
      <c r="C66" s="357"/>
      <c r="D66" s="363" t="str">
        <f>B5</f>
        <v>jan-jul</v>
      </c>
      <c r="E66" s="357"/>
      <c r="F66" s="131" t="str">
        <f>F37</f>
        <v>2024/2023</v>
      </c>
      <c r="H66" s="352" t="str">
        <f>B5</f>
        <v>jan-jul</v>
      </c>
      <c r="I66" s="357"/>
      <c r="J66" s="363" t="str">
        <f>B5</f>
        <v>jan-jul</v>
      </c>
      <c r="K66" s="353"/>
      <c r="L66" s="131" t="str">
        <f>L37</f>
        <v>2024/2023</v>
      </c>
      <c r="N66" s="352" t="str">
        <f>B5</f>
        <v>jan-jul</v>
      </c>
      <c r="O66" s="353"/>
      <c r="P66" s="131" t="str">
        <f>P37</f>
        <v>2024/2023</v>
      </c>
    </row>
    <row r="67" spans="1:16" ht="19.5" customHeight="1" thickBot="1" x14ac:dyDescent="0.3">
      <c r="A67" s="370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164</v>
      </c>
      <c r="B68" s="39">
        <v>41599.18</v>
      </c>
      <c r="C68" s="147">
        <v>44723.9</v>
      </c>
      <c r="D68" s="247">
        <f>B68/$B$96</f>
        <v>0.34981696055374439</v>
      </c>
      <c r="E68" s="246">
        <f>C68/$C$96</f>
        <v>0.27403876967322016</v>
      </c>
      <c r="F68" s="61">
        <f t="shared" ref="F68:F94" si="36">(C68-B68)/B68</f>
        <v>7.5114942169533183E-2</v>
      </c>
      <c r="H68" s="19">
        <v>12663.522999999999</v>
      </c>
      <c r="I68" s="147">
        <v>13199.018</v>
      </c>
      <c r="J68" s="245">
        <f>H68/$H$96</f>
        <v>0.37862524379178758</v>
      </c>
      <c r="K68" s="246">
        <f>I68/$I$96</f>
        <v>0.30299487030544831</v>
      </c>
      <c r="L68" s="61">
        <f t="shared" ref="L68:L96" si="37">(I68-H68)/H68</f>
        <v>4.2286415873371168E-2</v>
      </c>
      <c r="N68" s="41">
        <f t="shared" ref="N68:O96" si="38">(H68/B68)*10</f>
        <v>3.0441761111637295</v>
      </c>
      <c r="O68" s="149">
        <f t="shared" si="38"/>
        <v>2.9512225007210908</v>
      </c>
      <c r="P68" s="61">
        <f t="shared" si="7"/>
        <v>-3.053489911498726E-2</v>
      </c>
    </row>
    <row r="69" spans="1:16" ht="20.100000000000001" customHeight="1" x14ac:dyDescent="0.25">
      <c r="A69" s="38" t="s">
        <v>173</v>
      </c>
      <c r="B69" s="19">
        <v>14083.029999999999</v>
      </c>
      <c r="C69" s="140">
        <v>45652.43</v>
      </c>
      <c r="D69" s="247">
        <f t="shared" ref="D69:D95" si="39">B69/$B$96</f>
        <v>0.11842740049172118</v>
      </c>
      <c r="E69" s="215">
        <f t="shared" ref="E69:E95" si="40">C69/$C$96</f>
        <v>0.279728193422148</v>
      </c>
      <c r="F69" s="52">
        <f t="shared" si="36"/>
        <v>2.2416624831446077</v>
      </c>
      <c r="H69" s="19">
        <v>2753.81</v>
      </c>
      <c r="I69" s="140">
        <v>9039.9240000000009</v>
      </c>
      <c r="J69" s="214">
        <f t="shared" ref="J69:J96" si="41">H69/$H$96</f>
        <v>8.2335854138399125E-2</v>
      </c>
      <c r="K69" s="215">
        <f t="shared" ref="K69:K96" si="42">I69/$I$96</f>
        <v>0.20751927150573699</v>
      </c>
      <c r="L69" s="52">
        <f t="shared" si="37"/>
        <v>2.282697063341335</v>
      </c>
      <c r="N69" s="40">
        <f t="shared" si="38"/>
        <v>1.9554101638638846</v>
      </c>
      <c r="O69" s="143">
        <f t="shared" si="38"/>
        <v>1.9801627208014996</v>
      </c>
      <c r="P69" s="52">
        <f t="shared" si="7"/>
        <v>1.2658498659280796E-2</v>
      </c>
    </row>
    <row r="70" spans="1:16" ht="20.100000000000001" customHeight="1" x14ac:dyDescent="0.25">
      <c r="A70" s="38" t="s">
        <v>165</v>
      </c>
      <c r="B70" s="19">
        <v>16298.4</v>
      </c>
      <c r="C70" s="140">
        <v>22522.76</v>
      </c>
      <c r="D70" s="247">
        <f t="shared" si="39"/>
        <v>0.1370569503987614</v>
      </c>
      <c r="E70" s="215">
        <f t="shared" si="40"/>
        <v>0.13800472320269958</v>
      </c>
      <c r="F70" s="52">
        <f t="shared" si="36"/>
        <v>0.38190006380994446</v>
      </c>
      <c r="H70" s="19">
        <v>3945.2739999999999</v>
      </c>
      <c r="I70" s="140">
        <v>5645.7240000000002</v>
      </c>
      <c r="J70" s="214">
        <f t="shared" si="41"/>
        <v>0.11795930169474964</v>
      </c>
      <c r="K70" s="215">
        <f t="shared" si="42"/>
        <v>0.12960247581754619</v>
      </c>
      <c r="L70" s="52">
        <f t="shared" si="37"/>
        <v>0.43100935448336425</v>
      </c>
      <c r="N70" s="40">
        <f t="shared" si="38"/>
        <v>2.420651106857115</v>
      </c>
      <c r="O70" s="143">
        <f t="shared" si="38"/>
        <v>2.50667502561853</v>
      </c>
      <c r="P70" s="52">
        <f t="shared" si="7"/>
        <v>3.5537512414626833E-2</v>
      </c>
    </row>
    <row r="71" spans="1:16" ht="20.100000000000001" customHeight="1" x14ac:dyDescent="0.25">
      <c r="A71" s="38" t="s">
        <v>166</v>
      </c>
      <c r="B71" s="19">
        <v>13154.96</v>
      </c>
      <c r="C71" s="140">
        <v>14540.609999999999</v>
      </c>
      <c r="D71" s="247">
        <f t="shared" si="39"/>
        <v>0.11062304890159096</v>
      </c>
      <c r="E71" s="215">
        <f t="shared" si="40"/>
        <v>8.9095335485011848E-2</v>
      </c>
      <c r="F71" s="52">
        <f t="shared" si="36"/>
        <v>0.10533289344855475</v>
      </c>
      <c r="H71" s="19">
        <v>3895.4479999999994</v>
      </c>
      <c r="I71" s="140">
        <v>4224.4239999999991</v>
      </c>
      <c r="J71" s="214">
        <f t="shared" si="41"/>
        <v>0.11646955974875485</v>
      </c>
      <c r="K71" s="215">
        <f t="shared" si="42"/>
        <v>9.6975305435239412E-2</v>
      </c>
      <c r="L71" s="52">
        <f t="shared" si="37"/>
        <v>8.4451390443409768E-2</v>
      </c>
      <c r="N71" s="40">
        <f t="shared" si="38"/>
        <v>2.9612009462590532</v>
      </c>
      <c r="O71" s="143">
        <f t="shared" si="38"/>
        <v>2.9052591328699413</v>
      </c>
      <c r="P71" s="52">
        <f t="shared" si="7"/>
        <v>-1.8891596485467937E-2</v>
      </c>
    </row>
    <row r="72" spans="1:16" ht="20.100000000000001" customHeight="1" x14ac:dyDescent="0.25">
      <c r="A72" s="38" t="s">
        <v>168</v>
      </c>
      <c r="B72" s="19">
        <v>8716.9699999999993</v>
      </c>
      <c r="C72" s="140">
        <v>9149.6899999999987</v>
      </c>
      <c r="D72" s="247">
        <f t="shared" si="39"/>
        <v>7.3302982189508856E-2</v>
      </c>
      <c r="E72" s="215">
        <f t="shared" si="40"/>
        <v>5.6063308219796694E-2</v>
      </c>
      <c r="F72" s="52">
        <f t="shared" si="36"/>
        <v>4.9641102355520252E-2</v>
      </c>
      <c r="H72" s="19">
        <v>3099.7369999999996</v>
      </c>
      <c r="I72" s="140">
        <v>3433.252</v>
      </c>
      <c r="J72" s="214">
        <f t="shared" si="41"/>
        <v>9.2678686437843896E-2</v>
      </c>
      <c r="K72" s="215">
        <f t="shared" si="42"/>
        <v>7.8813268113273341E-2</v>
      </c>
      <c r="L72" s="52">
        <f t="shared" si="37"/>
        <v>0.1075946120590232</v>
      </c>
      <c r="N72" s="40">
        <f t="shared" si="38"/>
        <v>3.5559798875067825</v>
      </c>
      <c r="O72" s="143">
        <f t="shared" si="38"/>
        <v>3.752315105757682</v>
      </c>
      <c r="P72" s="52">
        <f t="shared" ref="P72:P78" si="43">(O72-N72)/N72</f>
        <v>5.5212690864952202E-2</v>
      </c>
    </row>
    <row r="73" spans="1:16" ht="20.100000000000001" customHeight="1" x14ac:dyDescent="0.25">
      <c r="A73" s="38" t="s">
        <v>174</v>
      </c>
      <c r="B73" s="19">
        <v>4638.47</v>
      </c>
      <c r="C73" s="140">
        <v>4665.57</v>
      </c>
      <c r="D73" s="247">
        <f t="shared" si="39"/>
        <v>3.9005948603307243E-2</v>
      </c>
      <c r="E73" s="215">
        <f t="shared" si="40"/>
        <v>2.8587557494410946E-2</v>
      </c>
      <c r="F73" s="52">
        <f t="shared" si="36"/>
        <v>5.8424437368355198E-3</v>
      </c>
      <c r="H73" s="19">
        <v>1430.9540000000002</v>
      </c>
      <c r="I73" s="140">
        <v>1470.491</v>
      </c>
      <c r="J73" s="214">
        <f t="shared" si="41"/>
        <v>4.2783932015193066E-2</v>
      </c>
      <c r="K73" s="215">
        <f t="shared" si="42"/>
        <v>3.375639231875651E-2</v>
      </c>
      <c r="L73" s="52">
        <f t="shared" si="37"/>
        <v>2.7629818987891856E-2</v>
      </c>
      <c r="N73" s="40">
        <f t="shared" si="38"/>
        <v>3.0849698284132487</v>
      </c>
      <c r="O73" s="143">
        <f t="shared" si="38"/>
        <v>3.1517928141684726</v>
      </c>
      <c r="P73" s="52">
        <f t="shared" si="43"/>
        <v>2.1660823110738223E-2</v>
      </c>
    </row>
    <row r="74" spans="1:16" ht="20.100000000000001" customHeight="1" x14ac:dyDescent="0.25">
      <c r="A74" s="38" t="s">
        <v>180</v>
      </c>
      <c r="B74" s="19">
        <v>1278.4399999999998</v>
      </c>
      <c r="C74" s="140">
        <v>2380.0300000000002</v>
      </c>
      <c r="D74" s="247">
        <f t="shared" si="39"/>
        <v>1.0750692562938233E-2</v>
      </c>
      <c r="E74" s="215">
        <f t="shared" si="40"/>
        <v>1.458326516661906E-2</v>
      </c>
      <c r="F74" s="52">
        <f t="shared" si="36"/>
        <v>0.86166734457620264</v>
      </c>
      <c r="H74" s="19">
        <v>516.41399999999999</v>
      </c>
      <c r="I74" s="140">
        <v>1173.32</v>
      </c>
      <c r="J74" s="214">
        <f t="shared" si="41"/>
        <v>1.5440203855395705E-2</v>
      </c>
      <c r="K74" s="215">
        <f t="shared" si="42"/>
        <v>2.6934575074205411E-2</v>
      </c>
      <c r="L74" s="52">
        <f t="shared" si="37"/>
        <v>1.2720530427137915</v>
      </c>
      <c r="N74" s="40">
        <f t="shared" si="38"/>
        <v>4.0394074027721292</v>
      </c>
      <c r="O74" s="143">
        <f t="shared" si="38"/>
        <v>4.9298538253719482</v>
      </c>
      <c r="P74" s="52">
        <f t="shared" si="43"/>
        <v>0.22043986501305396</v>
      </c>
    </row>
    <row r="75" spans="1:16" ht="20.100000000000001" customHeight="1" x14ac:dyDescent="0.25">
      <c r="A75" s="38" t="s">
        <v>198</v>
      </c>
      <c r="B75" s="19">
        <v>3149.03</v>
      </c>
      <c r="C75" s="140">
        <v>4967.51</v>
      </c>
      <c r="D75" s="247">
        <f t="shared" si="39"/>
        <v>2.6480909077836574E-2</v>
      </c>
      <c r="E75" s="215">
        <f t="shared" si="40"/>
        <v>3.0437648074953614E-2</v>
      </c>
      <c r="F75" s="52">
        <f t="shared" si="36"/>
        <v>0.57747306313372682</v>
      </c>
      <c r="H75" s="19">
        <v>638.99199999999996</v>
      </c>
      <c r="I75" s="140">
        <v>975.40499999999986</v>
      </c>
      <c r="J75" s="214">
        <f t="shared" si="41"/>
        <v>1.9105149631820618E-2</v>
      </c>
      <c r="K75" s="215">
        <f t="shared" si="42"/>
        <v>2.239126512823043E-2</v>
      </c>
      <c r="L75" s="52">
        <f t="shared" si="37"/>
        <v>0.52647450985301836</v>
      </c>
      <c r="N75" s="40">
        <f t="shared" ref="N75" si="44">(H75/B75)*10</f>
        <v>2.029170887543148</v>
      </c>
      <c r="O75" s="143">
        <f t="shared" ref="O75" si="45">(I75/C75)*10</f>
        <v>1.9635692731368428</v>
      </c>
      <c r="P75" s="52">
        <f t="shared" ref="P75" si="46">(O75-N75)/N75</f>
        <v>-3.2329270446873705E-2</v>
      </c>
    </row>
    <row r="76" spans="1:16" ht="20.100000000000001" customHeight="1" x14ac:dyDescent="0.25">
      <c r="A76" s="38" t="s">
        <v>183</v>
      </c>
      <c r="B76" s="19">
        <v>3409.0200000000004</v>
      </c>
      <c r="C76" s="140">
        <v>3485.74</v>
      </c>
      <c r="D76" s="247">
        <f t="shared" si="39"/>
        <v>2.8667224086314339E-2</v>
      </c>
      <c r="E76" s="215">
        <f t="shared" si="40"/>
        <v>2.135833192098029E-2</v>
      </c>
      <c r="F76" s="52">
        <f t="shared" si="36"/>
        <v>2.2505001437363035E-2</v>
      </c>
      <c r="H76" s="19">
        <v>1028.6869999999999</v>
      </c>
      <c r="I76" s="140">
        <v>944.91700000000014</v>
      </c>
      <c r="J76" s="214">
        <f t="shared" si="41"/>
        <v>3.0756596419530536E-2</v>
      </c>
      <c r="K76" s="215">
        <f t="shared" si="42"/>
        <v>2.1691386727740906E-2</v>
      </c>
      <c r="L76" s="52">
        <f t="shared" si="37"/>
        <v>-8.1433905551445446E-2</v>
      </c>
      <c r="N76" s="40">
        <f t="shared" si="38"/>
        <v>3.0175446315950034</v>
      </c>
      <c r="O76" s="143">
        <f t="shared" si="38"/>
        <v>2.7108074612564339</v>
      </c>
      <c r="P76" s="52">
        <f t="shared" si="43"/>
        <v>-0.10165124556134085</v>
      </c>
    </row>
    <row r="77" spans="1:16" ht="20.100000000000001" customHeight="1" x14ac:dyDescent="0.25">
      <c r="A77" s="38" t="s">
        <v>206</v>
      </c>
      <c r="B77" s="19">
        <v>2516.83</v>
      </c>
      <c r="C77" s="140">
        <v>2119.2400000000002</v>
      </c>
      <c r="D77" s="247">
        <f t="shared" si="39"/>
        <v>2.1164595572087729E-2</v>
      </c>
      <c r="E77" s="215">
        <f t="shared" si="40"/>
        <v>1.2985314837084313E-2</v>
      </c>
      <c r="F77" s="52">
        <f t="shared" si="36"/>
        <v>-0.15797252893520805</v>
      </c>
      <c r="H77" s="19">
        <v>562.32000000000005</v>
      </c>
      <c r="I77" s="140">
        <v>531.428</v>
      </c>
      <c r="J77" s="214">
        <f t="shared" si="41"/>
        <v>1.6812742164166956E-2</v>
      </c>
      <c r="K77" s="215">
        <f t="shared" si="42"/>
        <v>1.2199389222492444E-2</v>
      </c>
      <c r="L77" s="52">
        <f t="shared" si="37"/>
        <v>-5.4936690852183896E-2</v>
      </c>
      <c r="N77" s="40">
        <f t="shared" si="38"/>
        <v>2.2342391023628934</v>
      </c>
      <c r="O77" s="143">
        <f t="shared" si="38"/>
        <v>2.507634812479945</v>
      </c>
      <c r="P77" s="52">
        <f t="shared" si="43"/>
        <v>0.1223663616968806</v>
      </c>
    </row>
    <row r="78" spans="1:16" ht="20.100000000000001" customHeight="1" x14ac:dyDescent="0.25">
      <c r="A78" s="38" t="s">
        <v>179</v>
      </c>
      <c r="B78" s="19">
        <v>285.62</v>
      </c>
      <c r="C78" s="140">
        <v>252.37</v>
      </c>
      <c r="D78" s="247">
        <f t="shared" si="39"/>
        <v>2.4018435044479355E-3</v>
      </c>
      <c r="E78" s="215">
        <f t="shared" si="40"/>
        <v>1.5463580837635038E-3</v>
      </c>
      <c r="F78" s="52">
        <f t="shared" si="36"/>
        <v>-0.11641341642742105</v>
      </c>
      <c r="H78" s="19">
        <v>336.21800000000002</v>
      </c>
      <c r="I78" s="140">
        <v>340.45400000000001</v>
      </c>
      <c r="J78" s="214">
        <f t="shared" si="41"/>
        <v>1.0052544005107208E-2</v>
      </c>
      <c r="K78" s="215">
        <f t="shared" si="42"/>
        <v>7.8154159328346316E-3</v>
      </c>
      <c r="L78" s="52">
        <f t="shared" si="37"/>
        <v>1.2598968526372739E-2</v>
      </c>
      <c r="N78" s="40">
        <f t="shared" si="38"/>
        <v>11.771514599817941</v>
      </c>
      <c r="O78" s="143">
        <f t="shared" si="38"/>
        <v>13.490272219360461</v>
      </c>
      <c r="P78" s="52">
        <f t="shared" si="43"/>
        <v>0.14600989575029732</v>
      </c>
    </row>
    <row r="79" spans="1:16" ht="20.100000000000001" customHeight="1" x14ac:dyDescent="0.25">
      <c r="A79" s="38" t="s">
        <v>204</v>
      </c>
      <c r="B79" s="19">
        <v>370.78999999999996</v>
      </c>
      <c r="C79" s="140">
        <v>693.03</v>
      </c>
      <c r="D79" s="247">
        <f t="shared" si="39"/>
        <v>3.1180573944900565E-3</v>
      </c>
      <c r="E79" s="215">
        <f t="shared" si="40"/>
        <v>4.2464339770599555E-3</v>
      </c>
      <c r="F79" s="52">
        <f t="shared" si="36"/>
        <v>0.86906335122306433</v>
      </c>
      <c r="H79" s="19">
        <v>139.828</v>
      </c>
      <c r="I79" s="140">
        <v>231.08100000000002</v>
      </c>
      <c r="J79" s="214">
        <f t="shared" si="41"/>
        <v>4.180701577982531E-3</v>
      </c>
      <c r="K79" s="215">
        <f t="shared" si="42"/>
        <v>5.3046641519129151E-3</v>
      </c>
      <c r="L79" s="52">
        <f t="shared" si="37"/>
        <v>0.65260891952970801</v>
      </c>
      <c r="N79" s="40">
        <f t="shared" ref="N79:N89" si="47">(H79/B79)*10</f>
        <v>3.7710833625502311</v>
      </c>
      <c r="O79" s="143">
        <f t="shared" ref="O79:O89" si="48">(I79/C79)*10</f>
        <v>3.3343578200077921</v>
      </c>
      <c r="P79" s="52">
        <f t="shared" ref="P79:P89" si="49">(O79-N79)/N79</f>
        <v>-0.11580903961961191</v>
      </c>
    </row>
    <row r="80" spans="1:16" ht="20.100000000000001" customHeight="1" x14ac:dyDescent="0.25">
      <c r="A80" s="38" t="s">
        <v>210</v>
      </c>
      <c r="B80" s="19">
        <v>497.26</v>
      </c>
      <c r="C80" s="140">
        <v>831.05000000000007</v>
      </c>
      <c r="D80" s="247">
        <f t="shared" si="39"/>
        <v>4.1815723724591431E-3</v>
      </c>
      <c r="E80" s="215">
        <f t="shared" si="40"/>
        <v>5.0921301482413119E-3</v>
      </c>
      <c r="F80" s="52">
        <f t="shared" si="36"/>
        <v>0.67125849656115533</v>
      </c>
      <c r="H80" s="19">
        <v>128.45000000000002</v>
      </c>
      <c r="I80" s="140">
        <v>218.98400000000001</v>
      </c>
      <c r="J80" s="214">
        <f t="shared" si="41"/>
        <v>3.8405120411638314E-3</v>
      </c>
      <c r="K80" s="215">
        <f t="shared" si="42"/>
        <v>5.0269670576226421E-3</v>
      </c>
      <c r="L80" s="52">
        <f t="shared" si="37"/>
        <v>0.70481899571817808</v>
      </c>
      <c r="N80" s="40">
        <f t="shared" si="47"/>
        <v>2.5831556931987292</v>
      </c>
      <c r="O80" s="143">
        <f t="shared" si="48"/>
        <v>2.6350279766560374</v>
      </c>
      <c r="P80" s="52">
        <f t="shared" si="49"/>
        <v>2.0080974442959188E-2</v>
      </c>
    </row>
    <row r="81" spans="1:16" ht="20.100000000000001" customHeight="1" x14ac:dyDescent="0.25">
      <c r="A81" s="38" t="s">
        <v>211</v>
      </c>
      <c r="B81" s="19">
        <v>892.54000000000008</v>
      </c>
      <c r="C81" s="140">
        <v>569.96</v>
      </c>
      <c r="D81" s="247">
        <f t="shared" si="39"/>
        <v>7.5055717437853111E-3</v>
      </c>
      <c r="E81" s="215">
        <f t="shared" si="40"/>
        <v>3.4923416151755229E-3</v>
      </c>
      <c r="F81" s="52">
        <f t="shared" si="36"/>
        <v>-0.3614179756649562</v>
      </c>
      <c r="H81" s="19">
        <v>281.40899999999999</v>
      </c>
      <c r="I81" s="140">
        <v>181.08200000000002</v>
      </c>
      <c r="J81" s="214">
        <f t="shared" si="41"/>
        <v>8.4138159049581343E-3</v>
      </c>
      <c r="K81" s="215">
        <f t="shared" si="42"/>
        <v>4.1568938768513832E-3</v>
      </c>
      <c r="L81" s="52">
        <f t="shared" si="37"/>
        <v>-0.35651667146395449</v>
      </c>
      <c r="N81" s="40">
        <f t="shared" si="47"/>
        <v>3.1529007103323097</v>
      </c>
      <c r="O81" s="143">
        <f t="shared" si="48"/>
        <v>3.1771001473787637</v>
      </c>
      <c r="P81" s="52">
        <f t="shared" si="49"/>
        <v>7.6752930934838809E-3</v>
      </c>
    </row>
    <row r="82" spans="1:16" ht="20.100000000000001" customHeight="1" x14ac:dyDescent="0.25">
      <c r="A82" s="38" t="s">
        <v>208</v>
      </c>
      <c r="B82" s="19">
        <v>487.48999999999995</v>
      </c>
      <c r="C82" s="140">
        <v>845.97</v>
      </c>
      <c r="D82" s="247">
        <f t="shared" si="39"/>
        <v>4.099414221634773E-3</v>
      </c>
      <c r="E82" s="215">
        <f t="shared" si="40"/>
        <v>5.1835501371851308E-3</v>
      </c>
      <c r="F82" s="52">
        <f t="shared" si="36"/>
        <v>0.73535867402408273</v>
      </c>
      <c r="H82" s="19">
        <v>98.450999999999993</v>
      </c>
      <c r="I82" s="140">
        <v>172.74</v>
      </c>
      <c r="J82" s="214">
        <f t="shared" si="41"/>
        <v>2.9435753286463236E-3</v>
      </c>
      <c r="K82" s="215">
        <f t="shared" si="42"/>
        <v>3.9653960542036645E-3</v>
      </c>
      <c r="L82" s="52">
        <f t="shared" si="37"/>
        <v>0.75457841972148598</v>
      </c>
      <c r="N82" s="40">
        <f t="shared" si="47"/>
        <v>2.0195491189562862</v>
      </c>
      <c r="O82" s="143">
        <f t="shared" si="48"/>
        <v>2.0419163800134759</v>
      </c>
      <c r="P82" s="52">
        <f t="shared" si="49"/>
        <v>1.1075373630302782E-2</v>
      </c>
    </row>
    <row r="83" spans="1:16" ht="20.100000000000001" customHeight="1" x14ac:dyDescent="0.25">
      <c r="A83" s="38" t="s">
        <v>201</v>
      </c>
      <c r="B83" s="19">
        <v>490.81000000000006</v>
      </c>
      <c r="C83" s="140">
        <v>441.09</v>
      </c>
      <c r="D83" s="247">
        <f t="shared" si="39"/>
        <v>4.1273328563059004E-3</v>
      </c>
      <c r="E83" s="215">
        <f t="shared" si="40"/>
        <v>2.7027106516909452E-3</v>
      </c>
      <c r="F83" s="52">
        <f t="shared" si="36"/>
        <v>-0.10130192946354002</v>
      </c>
      <c r="H83" s="19">
        <v>152.517</v>
      </c>
      <c r="I83" s="140">
        <v>139.35499999999999</v>
      </c>
      <c r="J83" s="214">
        <f t="shared" si="41"/>
        <v>4.5600885557196104E-3</v>
      </c>
      <c r="K83" s="215">
        <f t="shared" si="42"/>
        <v>3.1990145139142731E-3</v>
      </c>
      <c r="L83" s="52">
        <f t="shared" si="37"/>
        <v>-8.62985765521221E-2</v>
      </c>
      <c r="N83" s="40">
        <f t="shared" si="47"/>
        <v>3.1074550233287823</v>
      </c>
      <c r="O83" s="143">
        <f t="shared" si="48"/>
        <v>3.1593325625155866</v>
      </c>
      <c r="P83" s="52">
        <f t="shared" si="49"/>
        <v>1.6694542253175324E-2</v>
      </c>
    </row>
    <row r="84" spans="1:16" ht="20.100000000000001" customHeight="1" x14ac:dyDescent="0.25">
      <c r="A84" s="38" t="s">
        <v>199</v>
      </c>
      <c r="B84" s="19">
        <v>197.69</v>
      </c>
      <c r="C84" s="140">
        <v>515.03</v>
      </c>
      <c r="D84" s="247">
        <f t="shared" si="39"/>
        <v>1.6624201470286128E-3</v>
      </c>
      <c r="E84" s="215">
        <f t="shared" si="40"/>
        <v>3.1557665486417457E-3</v>
      </c>
      <c r="F84" s="52">
        <f t="shared" si="36"/>
        <v>1.6052405280995496</v>
      </c>
      <c r="H84" s="19">
        <v>51.445999999999998</v>
      </c>
      <c r="I84" s="140">
        <v>130.81900000000002</v>
      </c>
      <c r="J84" s="214">
        <f t="shared" si="41"/>
        <v>1.5381781430106223E-3</v>
      </c>
      <c r="K84" s="215">
        <f t="shared" si="42"/>
        <v>3.0030632535305614E-3</v>
      </c>
      <c r="L84" s="52">
        <f t="shared" si="37"/>
        <v>1.5428410372040591</v>
      </c>
      <c r="N84" s="40">
        <f t="shared" si="47"/>
        <v>2.6023572259598362</v>
      </c>
      <c r="O84" s="143">
        <f t="shared" si="48"/>
        <v>2.5400267945556578</v>
      </c>
      <c r="P84" s="52">
        <f t="shared" si="49"/>
        <v>-2.3951527785040668E-2</v>
      </c>
    </row>
    <row r="85" spans="1:16" ht="20.100000000000001" customHeight="1" x14ac:dyDescent="0.25">
      <c r="A85" s="38" t="s">
        <v>185</v>
      </c>
      <c r="B85" s="19">
        <v>569.64</v>
      </c>
      <c r="C85" s="140">
        <v>469.94</v>
      </c>
      <c r="D85" s="247">
        <f t="shared" si="39"/>
        <v>4.7902322451989421E-3</v>
      </c>
      <c r="E85" s="215">
        <f t="shared" si="40"/>
        <v>2.8794845579261439E-3</v>
      </c>
      <c r="F85" s="52">
        <f t="shared" si="36"/>
        <v>-0.17502282143107925</v>
      </c>
      <c r="H85" s="19">
        <v>139.57399999999998</v>
      </c>
      <c r="I85" s="140">
        <v>124.95400000000001</v>
      </c>
      <c r="J85" s="214">
        <f t="shared" si="41"/>
        <v>4.1731072606726385E-3</v>
      </c>
      <c r="K85" s="215">
        <f t="shared" si="42"/>
        <v>2.868427107542924E-3</v>
      </c>
      <c r="L85" s="52">
        <f t="shared" si="37"/>
        <v>-0.10474730250619727</v>
      </c>
      <c r="N85" s="40">
        <f t="shared" si="47"/>
        <v>2.4502141703532052</v>
      </c>
      <c r="O85" s="143">
        <f t="shared" si="48"/>
        <v>2.6589351832148789</v>
      </c>
      <c r="P85" s="52">
        <f t="shared" si="49"/>
        <v>8.5184803592734892E-2</v>
      </c>
    </row>
    <row r="86" spans="1:16" ht="20.100000000000001" customHeight="1" x14ac:dyDescent="0.25">
      <c r="A86" s="38" t="s">
        <v>200</v>
      </c>
      <c r="B86" s="19">
        <v>283.01</v>
      </c>
      <c r="C86" s="140">
        <v>357.2</v>
      </c>
      <c r="D86" s="247">
        <f t="shared" si="39"/>
        <v>2.379895421167321E-3</v>
      </c>
      <c r="E86" s="215">
        <f t="shared" si="40"/>
        <v>2.1886876709605878E-3</v>
      </c>
      <c r="F86" s="52">
        <f t="shared" si="36"/>
        <v>0.26214621391470266</v>
      </c>
      <c r="H86" s="19">
        <v>93.649000000000001</v>
      </c>
      <c r="I86" s="140">
        <v>114.31399999999999</v>
      </c>
      <c r="J86" s="214">
        <f t="shared" si="41"/>
        <v>2.8000008730475015E-3</v>
      </c>
      <c r="K86" s="215">
        <f t="shared" si="42"/>
        <v>2.6241767080018388E-3</v>
      </c>
      <c r="L86" s="52">
        <f t="shared" si="37"/>
        <v>0.22066439577571562</v>
      </c>
      <c r="N86" s="40">
        <f t="shared" si="47"/>
        <v>3.3090350164305149</v>
      </c>
      <c r="O86" s="143">
        <f t="shared" si="48"/>
        <v>3.2002799552071668</v>
      </c>
      <c r="P86" s="52">
        <f t="shared" si="49"/>
        <v>-3.2866095608943761E-2</v>
      </c>
    </row>
    <row r="87" spans="1:16" ht="20.100000000000001" customHeight="1" x14ac:dyDescent="0.25">
      <c r="A87" s="38" t="s">
        <v>187</v>
      </c>
      <c r="B87" s="19">
        <v>215.29000000000002</v>
      </c>
      <c r="C87" s="140">
        <v>203.90999999999997</v>
      </c>
      <c r="D87" s="247">
        <f t="shared" si="39"/>
        <v>1.8104225476948256E-3</v>
      </c>
      <c r="E87" s="215">
        <f t="shared" si="40"/>
        <v>1.2494269400491977E-3</v>
      </c>
      <c r="F87" s="52">
        <f t="shared" si="36"/>
        <v>-5.2858934460495381E-2</v>
      </c>
      <c r="H87" s="19">
        <v>84.73599999999999</v>
      </c>
      <c r="I87" s="140">
        <v>112.67</v>
      </c>
      <c r="J87" s="214">
        <f t="shared" si="41"/>
        <v>2.5335120927992083E-3</v>
      </c>
      <c r="K87" s="215">
        <f t="shared" si="42"/>
        <v>2.586437266568987E-3</v>
      </c>
      <c r="L87" s="52">
        <f t="shared" si="37"/>
        <v>0.32965917673716028</v>
      </c>
      <c r="N87" s="40">
        <f t="shared" si="47"/>
        <v>3.9359004133958835</v>
      </c>
      <c r="O87" s="143">
        <f t="shared" si="48"/>
        <v>5.5254769260948464</v>
      </c>
      <c r="P87" s="52">
        <f t="shared" si="49"/>
        <v>0.40386603972214857</v>
      </c>
    </row>
    <row r="88" spans="1:16" ht="20.100000000000001" customHeight="1" x14ac:dyDescent="0.25">
      <c r="A88" s="38" t="s">
        <v>171</v>
      </c>
      <c r="B88" s="19">
        <v>674.92000000000007</v>
      </c>
      <c r="C88" s="140">
        <v>371.03</v>
      </c>
      <c r="D88" s="247">
        <f t="shared" si="39"/>
        <v>5.6755556964568337E-3</v>
      </c>
      <c r="E88" s="215">
        <f t="shared" si="40"/>
        <v>2.2734288537416204E-3</v>
      </c>
      <c r="F88" s="52">
        <f t="shared" si="36"/>
        <v>-0.45026077164701012</v>
      </c>
      <c r="H88" s="19">
        <v>190.36799999999999</v>
      </c>
      <c r="I88" s="140">
        <v>109.708</v>
      </c>
      <c r="J88" s="214">
        <f t="shared" si="41"/>
        <v>5.691791329328736E-3</v>
      </c>
      <c r="K88" s="215">
        <f t="shared" si="42"/>
        <v>2.5184419955689217E-3</v>
      </c>
      <c r="L88" s="52">
        <f t="shared" si="37"/>
        <v>-0.4237056648176164</v>
      </c>
      <c r="N88" s="40">
        <f t="shared" si="47"/>
        <v>2.8206009601137909</v>
      </c>
      <c r="O88" s="143">
        <f t="shared" si="48"/>
        <v>2.9568498504164085</v>
      </c>
      <c r="P88" s="52">
        <f t="shared" si="49"/>
        <v>4.8304915239453398E-2</v>
      </c>
    </row>
    <row r="89" spans="1:16" ht="20.100000000000001" customHeight="1" x14ac:dyDescent="0.25">
      <c r="A89" s="38" t="s">
        <v>234</v>
      </c>
      <c r="B89" s="19">
        <v>365.58000000000004</v>
      </c>
      <c r="C89" s="140">
        <v>360.82</v>
      </c>
      <c r="D89" s="247">
        <f t="shared" si="39"/>
        <v>3.0742453202019337E-3</v>
      </c>
      <c r="E89" s="215">
        <f t="shared" si="40"/>
        <v>2.2108686602351603E-3</v>
      </c>
      <c r="F89" s="52">
        <f t="shared" si="36"/>
        <v>-1.3020405930302662E-2</v>
      </c>
      <c r="H89" s="19">
        <v>93.781000000000006</v>
      </c>
      <c r="I89" s="140">
        <v>100.67</v>
      </c>
      <c r="J89" s="214">
        <f t="shared" si="41"/>
        <v>2.8039475261376818E-3</v>
      </c>
      <c r="K89" s="215">
        <f t="shared" si="42"/>
        <v>2.3109668911467109E-3</v>
      </c>
      <c r="L89" s="52">
        <f t="shared" si="37"/>
        <v>7.3458376430193706E-2</v>
      </c>
      <c r="N89" s="40">
        <f t="shared" si="47"/>
        <v>2.5652661524153397</v>
      </c>
      <c r="O89" s="143">
        <f t="shared" si="48"/>
        <v>2.7900338118729562</v>
      </c>
      <c r="P89" s="52">
        <f t="shared" si="49"/>
        <v>8.761962545133388E-2</v>
      </c>
    </row>
    <row r="90" spans="1:16" ht="20.100000000000001" customHeight="1" x14ac:dyDescent="0.25">
      <c r="A90" s="38" t="s">
        <v>202</v>
      </c>
      <c r="B90" s="19">
        <v>181.11999999999998</v>
      </c>
      <c r="C90" s="140">
        <v>197.13000000000002</v>
      </c>
      <c r="D90" s="247">
        <f t="shared" si="39"/>
        <v>1.5230792504922976E-3</v>
      </c>
      <c r="E90" s="215">
        <f t="shared" si="40"/>
        <v>1.2078835402476505E-3</v>
      </c>
      <c r="F90" s="52">
        <f t="shared" si="36"/>
        <v>8.8394434628975546E-2</v>
      </c>
      <c r="H90" s="19">
        <v>56.71</v>
      </c>
      <c r="I90" s="140">
        <v>71.930999999999997</v>
      </c>
      <c r="J90" s="214">
        <f t="shared" si="41"/>
        <v>1.6955658844250746E-3</v>
      </c>
      <c r="K90" s="215">
        <f t="shared" si="42"/>
        <v>1.6512382978749783E-3</v>
      </c>
      <c r="L90" s="52">
        <f t="shared" si="37"/>
        <v>0.26840063480867565</v>
      </c>
      <c r="N90" s="40">
        <f t="shared" ref="N90:N94" si="50">(H90/B90)*10</f>
        <v>3.131073321554771</v>
      </c>
      <c r="O90" s="143">
        <f t="shared" ref="O90:O94" si="51">(I90/C90)*10</f>
        <v>3.6489118855577529</v>
      </c>
      <c r="P90" s="52">
        <f t="shared" ref="P90:P94" si="52">(O90-N90)/N90</f>
        <v>0.16538691714374901</v>
      </c>
    </row>
    <row r="91" spans="1:16" ht="20.100000000000001" customHeight="1" x14ac:dyDescent="0.25">
      <c r="A91" s="38" t="s">
        <v>207</v>
      </c>
      <c r="B91" s="19">
        <v>370.09000000000003</v>
      </c>
      <c r="C91" s="140">
        <v>320.57</v>
      </c>
      <c r="D91" s="247">
        <f t="shared" si="39"/>
        <v>3.1121709353726509E-3</v>
      </c>
      <c r="E91" s="215">
        <f t="shared" si="40"/>
        <v>1.9642430198203685E-3</v>
      </c>
      <c r="F91" s="52">
        <f t="shared" si="36"/>
        <v>-0.13380529060498808</v>
      </c>
      <c r="H91" s="19">
        <v>69.411000000000001</v>
      </c>
      <c r="I91" s="140">
        <v>66.55</v>
      </c>
      <c r="J91" s="214">
        <f t="shared" si="41"/>
        <v>2.0753116488067161E-3</v>
      </c>
      <c r="K91" s="215">
        <f t="shared" si="42"/>
        <v>1.5277127903627059E-3</v>
      </c>
      <c r="L91" s="52">
        <f t="shared" si="37"/>
        <v>-4.1218250709541777E-2</v>
      </c>
      <c r="N91" s="40">
        <f t="shared" si="50"/>
        <v>1.8755167661920071</v>
      </c>
      <c r="O91" s="143">
        <f t="shared" si="51"/>
        <v>2.0759896434476088</v>
      </c>
      <c r="P91" s="52">
        <f t="shared" si="52"/>
        <v>0.10688940822567841</v>
      </c>
    </row>
    <row r="92" spans="1:16" ht="20.100000000000001" customHeight="1" x14ac:dyDescent="0.25">
      <c r="A92" s="38" t="s">
        <v>238</v>
      </c>
      <c r="B92" s="19">
        <v>18.989999999999998</v>
      </c>
      <c r="C92" s="140">
        <v>151.84</v>
      </c>
      <c r="D92" s="247">
        <f t="shared" si="39"/>
        <v>1.5969122662791923E-4</v>
      </c>
      <c r="E92" s="215">
        <f t="shared" si="40"/>
        <v>9.3037608051135411E-4</v>
      </c>
      <c r="F92" s="52">
        <f t="shared" si="36"/>
        <v>6.9957872564507637</v>
      </c>
      <c r="H92" s="19">
        <v>5.5229999999999997</v>
      </c>
      <c r="I92" s="140">
        <v>64.978999999999999</v>
      </c>
      <c r="J92" s="214">
        <f t="shared" si="41"/>
        <v>1.6513155315957834E-4</v>
      </c>
      <c r="K92" s="215">
        <f t="shared" si="42"/>
        <v>1.4916491270470064E-3</v>
      </c>
      <c r="L92" s="52">
        <f t="shared" si="37"/>
        <v>10.765163860220895</v>
      </c>
      <c r="N92" s="40">
        <f t="shared" si="50"/>
        <v>2.9083728278041079</v>
      </c>
      <c r="O92" s="143">
        <f t="shared" si="51"/>
        <v>4.2794388830347732</v>
      </c>
      <c r="P92" s="52">
        <f t="shared" si="52"/>
        <v>0.47142032208637208</v>
      </c>
    </row>
    <row r="93" spans="1:16" ht="20.100000000000001" customHeight="1" x14ac:dyDescent="0.25">
      <c r="A93" s="38" t="s">
        <v>184</v>
      </c>
      <c r="B93" s="19">
        <v>126.35</v>
      </c>
      <c r="C93" s="140">
        <v>254.98999999999998</v>
      </c>
      <c r="D93" s="247">
        <f t="shared" si="39"/>
        <v>1.0625058706918164E-3</v>
      </c>
      <c r="E93" s="215">
        <f t="shared" si="40"/>
        <v>1.5624117279346031E-3</v>
      </c>
      <c r="F93" s="52">
        <f t="shared" si="36"/>
        <v>1.0181242580134546</v>
      </c>
      <c r="H93" s="19">
        <v>36.966999999999999</v>
      </c>
      <c r="I93" s="140">
        <v>62.646000000000001</v>
      </c>
      <c r="J93" s="214">
        <f t="shared" si="41"/>
        <v>1.1052721574597378E-3</v>
      </c>
      <c r="K93" s="215">
        <f t="shared" si="42"/>
        <v>1.4380930948919924E-3</v>
      </c>
      <c r="L93" s="52">
        <f t="shared" si="37"/>
        <v>0.69464657667649532</v>
      </c>
      <c r="N93" s="40">
        <f t="shared" si="50"/>
        <v>2.9257617728531855</v>
      </c>
      <c r="O93" s="143">
        <f t="shared" si="51"/>
        <v>2.456802227538335</v>
      </c>
      <c r="P93" s="52">
        <f t="shared" si="52"/>
        <v>-0.16028630549011649</v>
      </c>
    </row>
    <row r="94" spans="1:16" ht="20.100000000000001" customHeight="1" x14ac:dyDescent="0.25">
      <c r="A94" s="38" t="s">
        <v>239</v>
      </c>
      <c r="B94" s="19">
        <v>54.06</v>
      </c>
      <c r="C94" s="140">
        <v>261.45</v>
      </c>
      <c r="D94" s="247">
        <f t="shared" si="39"/>
        <v>4.5460282840996917E-4</v>
      </c>
      <c r="E94" s="215">
        <f t="shared" si="40"/>
        <v>1.6019943773030393E-3</v>
      </c>
      <c r="F94" s="52">
        <f t="shared" si="36"/>
        <v>3.8362930077691448</v>
      </c>
      <c r="H94" s="19">
        <v>10.616</v>
      </c>
      <c r="I94" s="140">
        <v>56.265000000000001</v>
      </c>
      <c r="J94" s="214">
        <f t="shared" si="41"/>
        <v>3.1740658488902475E-4</v>
      </c>
      <c r="K94" s="215">
        <f t="shared" si="42"/>
        <v>1.291611722761197E-3</v>
      </c>
      <c r="L94" s="52">
        <f t="shared" si="37"/>
        <v>4.3000188394875662</v>
      </c>
      <c r="N94" s="40">
        <f t="shared" si="50"/>
        <v>1.9637439881613021</v>
      </c>
      <c r="O94" s="143">
        <f t="shared" si="51"/>
        <v>2.1520367183017788</v>
      </c>
      <c r="P94" s="52">
        <f t="shared" si="52"/>
        <v>9.5884560958874987E-2</v>
      </c>
    </row>
    <row r="95" spans="1:16" ht="20.100000000000001" customHeight="1" thickBot="1" x14ac:dyDescent="0.3">
      <c r="A95" s="8" t="s">
        <v>17</v>
      </c>
      <c r="B95" s="19">
        <f>B96-SUM(B68:B94)</f>
        <v>3991.4099999999744</v>
      </c>
      <c r="C95" s="140">
        <f>C96-SUM(C68:C94)</f>
        <v>1897.9599999999919</v>
      </c>
      <c r="D95" s="247">
        <f t="shared" si="39"/>
        <v>3.3564673979722959E-2</v>
      </c>
      <c r="E95" s="215">
        <f t="shared" si="40"/>
        <v>1.1629455912587737E-2</v>
      </c>
      <c r="F95" s="52">
        <f>(C95-B95)/B95</f>
        <v>-0.52448883978343397</v>
      </c>
      <c r="H95" s="19">
        <f>H96-SUM(H68:H94)</f>
        <v>941.24799999999595</v>
      </c>
      <c r="I95" s="140">
        <f>I96-SUM(I68:I94)</f>
        <v>624.74799999999232</v>
      </c>
      <c r="J95" s="214">
        <f t="shared" si="41"/>
        <v>2.8142267635043659E-2</v>
      </c>
      <c r="K95" s="215">
        <f t="shared" si="42"/>
        <v>1.4341630508692835E-2</v>
      </c>
      <c r="L95" s="52">
        <f t="shared" si="37"/>
        <v>-0.33625569456721821</v>
      </c>
      <c r="N95" s="40">
        <f t="shared" si="38"/>
        <v>2.3581842005707307</v>
      </c>
      <c r="O95" s="143">
        <f t="shared" si="38"/>
        <v>3.291681594975632</v>
      </c>
      <c r="P95" s="52">
        <f>(O95-N95)/N95</f>
        <v>0.39585431629088813</v>
      </c>
    </row>
    <row r="96" spans="1:16" ht="26.25" customHeight="1" thickBot="1" x14ac:dyDescent="0.3">
      <c r="A96" s="12" t="s">
        <v>18</v>
      </c>
      <c r="B96" s="17">
        <v>118916.98999999996</v>
      </c>
      <c r="C96" s="145">
        <v>163202.81999999998</v>
      </c>
      <c r="D96" s="243">
        <f>SUM(D68:D95)</f>
        <v>1</v>
      </c>
      <c r="E96" s="244">
        <f>SUM(E68:E95)</f>
        <v>0.99999999999999956</v>
      </c>
      <c r="F96" s="57">
        <f>(C96-B96)/B96</f>
        <v>0.37240961110771498</v>
      </c>
      <c r="G96" s="1"/>
      <c r="H96" s="17">
        <v>33446.061000000002</v>
      </c>
      <c r="I96" s="145">
        <v>43561.852999999988</v>
      </c>
      <c r="J96" s="255">
        <f t="shared" si="41"/>
        <v>1</v>
      </c>
      <c r="K96" s="244">
        <f t="shared" si="42"/>
        <v>1</v>
      </c>
      <c r="L96" s="57">
        <f t="shared" si="37"/>
        <v>0.30245092239710936</v>
      </c>
      <c r="M96" s="1"/>
      <c r="N96" s="37">
        <f t="shared" si="38"/>
        <v>2.8125552959253355</v>
      </c>
      <c r="O96" s="150">
        <f t="shared" si="38"/>
        <v>2.6691850667776444</v>
      </c>
      <c r="P96" s="57">
        <f>(O96-N96)/N96</f>
        <v>-5.0975079265249426E-2</v>
      </c>
    </row>
    <row r="98" spans="3:9" x14ac:dyDescent="0.25">
      <c r="C98" s="2"/>
      <c r="D98" s="2"/>
      <c r="E98" s="2"/>
      <c r="F98" s="2"/>
      <c r="G98" s="2"/>
      <c r="H98" s="2"/>
      <c r="I98" s="2"/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F10" sqref="F10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137</v>
      </c>
      <c r="B1" s="4"/>
    </row>
    <row r="3" spans="1:19" ht="15.75" thickBot="1" x14ac:dyDescent="0.3"/>
    <row r="4" spans="1:19" x14ac:dyDescent="0.25">
      <c r="A4" s="343" t="s">
        <v>16</v>
      </c>
      <c r="B4" s="319"/>
      <c r="C4" s="319"/>
      <c r="D4" s="319"/>
      <c r="E4" s="362" t="s">
        <v>1</v>
      </c>
      <c r="F4" s="360"/>
      <c r="G4" s="355" t="s">
        <v>13</v>
      </c>
      <c r="H4" s="355"/>
      <c r="I4" s="130" t="s">
        <v>0</v>
      </c>
      <c r="K4" s="356" t="s">
        <v>19</v>
      </c>
      <c r="L4" s="355"/>
      <c r="M4" s="365" t="s">
        <v>13</v>
      </c>
      <c r="N4" s="366"/>
      <c r="O4" s="130" t="s">
        <v>0</v>
      </c>
      <c r="Q4" s="354" t="s">
        <v>22</v>
      </c>
      <c r="R4" s="355"/>
      <c r="S4" s="130" t="s">
        <v>0</v>
      </c>
    </row>
    <row r="5" spans="1:19" x14ac:dyDescent="0.25">
      <c r="A5" s="361"/>
      <c r="B5" s="320"/>
      <c r="C5" s="320"/>
      <c r="D5" s="320"/>
      <c r="E5" s="363" t="s">
        <v>153</v>
      </c>
      <c r="F5" s="353"/>
      <c r="G5" s="357" t="str">
        <f>E5</f>
        <v>jan-jul</v>
      </c>
      <c r="H5" s="357"/>
      <c r="I5" s="131" t="s">
        <v>149</v>
      </c>
      <c r="K5" s="352" t="str">
        <f>E5</f>
        <v>jan-jul</v>
      </c>
      <c r="L5" s="357"/>
      <c r="M5" s="358" t="str">
        <f>E5</f>
        <v>jan-jul</v>
      </c>
      <c r="N5" s="359"/>
      <c r="O5" s="131" t="str">
        <f>I5</f>
        <v>2024/2023</v>
      </c>
      <c r="Q5" s="352" t="str">
        <f>E5</f>
        <v>jan-jul</v>
      </c>
      <c r="R5" s="353"/>
      <c r="S5" s="131" t="str">
        <f>I5</f>
        <v>2024/2023</v>
      </c>
    </row>
    <row r="6" spans="1:19" ht="19.5" customHeight="1" thickBot="1" x14ac:dyDescent="0.3">
      <c r="A6" s="344"/>
      <c r="B6" s="367"/>
      <c r="C6" s="367"/>
      <c r="D6" s="367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174104.77999999994</v>
      </c>
      <c r="F7" s="145">
        <v>177983.23999999987</v>
      </c>
      <c r="G7" s="243">
        <f>E7/E15</f>
        <v>0.39421402978949033</v>
      </c>
      <c r="H7" s="244">
        <f>F7/F15</f>
        <v>0.38606030547837528</v>
      </c>
      <c r="I7" s="164">
        <f t="shared" ref="I7:I18" si="0">(F7-E7)/E7</f>
        <v>2.2276585398746291E-2</v>
      </c>
      <c r="J7" s="1"/>
      <c r="K7" s="17">
        <v>41642.342000000011</v>
      </c>
      <c r="L7" s="145">
        <v>41795.461000000039</v>
      </c>
      <c r="M7" s="243">
        <f>K7/K15</f>
        <v>0.36830919378060872</v>
      </c>
      <c r="N7" s="244">
        <f>L7/L15</f>
        <v>0.35533010576375995</v>
      </c>
      <c r="O7" s="164">
        <f t="shared" ref="O7:O18" si="1">(L7-K7)/K7</f>
        <v>3.6770026047052741E-3</v>
      </c>
      <c r="P7" s="1"/>
      <c r="Q7" s="187">
        <f t="shared" ref="Q7:Q18" si="2">(K7/E7)*10</f>
        <v>2.3917977438643572</v>
      </c>
      <c r="R7" s="188">
        <f t="shared" ref="R7:R18" si="3">(L7/F7)*10</f>
        <v>2.3482807145212141</v>
      </c>
      <c r="S7" s="55">
        <f>(R7-Q7)/Q7</f>
        <v>-1.819427644113163E-2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128001.66999999994</v>
      </c>
      <c r="F8" s="181">
        <v>131083.53999999989</v>
      </c>
      <c r="G8" s="245">
        <f>E8/E7</f>
        <v>0.73519905656811946</v>
      </c>
      <c r="H8" s="246">
        <f>F8/F7</f>
        <v>0.73649372828587667</v>
      </c>
      <c r="I8" s="206">
        <f t="shared" si="0"/>
        <v>2.4076795248061632E-2</v>
      </c>
      <c r="K8" s="180">
        <v>33257.031000000017</v>
      </c>
      <c r="L8" s="181">
        <v>33462.130000000034</v>
      </c>
      <c r="M8" s="250">
        <f>K8/K7</f>
        <v>0.79863498071266037</v>
      </c>
      <c r="N8" s="246">
        <f>L8/L7</f>
        <v>0.80061636358072474</v>
      </c>
      <c r="O8" s="207">
        <f t="shared" si="1"/>
        <v>6.1670868935960162E-3</v>
      </c>
      <c r="Q8" s="189">
        <f t="shared" si="2"/>
        <v>2.5981716488542714</v>
      </c>
      <c r="R8" s="190">
        <f t="shared" si="3"/>
        <v>2.552733165430233</v>
      </c>
      <c r="S8" s="182">
        <f t="shared" ref="S8:S18" si="4">(R8-Q8)/Q8</f>
        <v>-1.7488637998215276E-2</v>
      </c>
    </row>
    <row r="9" spans="1:19" ht="24" customHeight="1" x14ac:dyDescent="0.25">
      <c r="A9" s="8"/>
      <c r="B9" t="s">
        <v>37</v>
      </c>
      <c r="E9" s="19">
        <v>42323.599999999991</v>
      </c>
      <c r="F9" s="140">
        <v>43816.079999999987</v>
      </c>
      <c r="G9" s="247">
        <f>E9/E7</f>
        <v>0.24309269395130911</v>
      </c>
      <c r="H9" s="215">
        <f>F9/F7</f>
        <v>0.24618093254173831</v>
      </c>
      <c r="I9" s="182">
        <f t="shared" si="0"/>
        <v>3.5263540908618274E-2</v>
      </c>
      <c r="K9" s="19">
        <v>7517.5549999999967</v>
      </c>
      <c r="L9" s="140">
        <v>7691.2830000000013</v>
      </c>
      <c r="M9" s="247">
        <f>K9/K7</f>
        <v>0.18052671004911286</v>
      </c>
      <c r="N9" s="215">
        <f>L9/L7</f>
        <v>0.18402196831852133</v>
      </c>
      <c r="O9" s="182">
        <f t="shared" si="1"/>
        <v>2.3109641366109684E-2</v>
      </c>
      <c r="Q9" s="189">
        <f t="shared" si="2"/>
        <v>1.7762087818616559</v>
      </c>
      <c r="R9" s="190">
        <f t="shared" si="3"/>
        <v>1.7553562527729554</v>
      </c>
      <c r="S9" s="182">
        <f t="shared" si="4"/>
        <v>-1.1739908788675636E-2</v>
      </c>
    </row>
    <row r="10" spans="1:19" ht="24" customHeight="1" thickBot="1" x14ac:dyDescent="0.3">
      <c r="A10" s="8"/>
      <c r="B10" t="s">
        <v>36</v>
      </c>
      <c r="E10" s="19">
        <v>3779.5100000000007</v>
      </c>
      <c r="F10" s="140">
        <v>3083.6200000000003</v>
      </c>
      <c r="G10" s="247">
        <f>E10/E7</f>
        <v>2.1708249480571422E-2</v>
      </c>
      <c r="H10" s="215">
        <f>F10/F7</f>
        <v>1.7325339172385011E-2</v>
      </c>
      <c r="I10" s="186">
        <f t="shared" si="0"/>
        <v>-0.18412175123230265</v>
      </c>
      <c r="K10" s="19">
        <v>867.75600000000009</v>
      </c>
      <c r="L10" s="140">
        <v>642.048</v>
      </c>
      <c r="M10" s="247">
        <f>K10/K7</f>
        <v>2.0838309238226799E-2</v>
      </c>
      <c r="N10" s="215">
        <f>L10/L7</f>
        <v>1.5361668100753798E-2</v>
      </c>
      <c r="O10" s="209">
        <f t="shared" si="1"/>
        <v>-0.26010537524373217</v>
      </c>
      <c r="Q10" s="189">
        <f t="shared" si="2"/>
        <v>2.2959484165936854</v>
      </c>
      <c r="R10" s="190">
        <f t="shared" si="3"/>
        <v>2.0821242565556064</v>
      </c>
      <c r="S10" s="182">
        <f t="shared" si="4"/>
        <v>-9.3131081906148744E-2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267545.60999999987</v>
      </c>
      <c r="F11" s="145">
        <v>283041.2099999999</v>
      </c>
      <c r="G11" s="243">
        <f>E11/E15</f>
        <v>0.60578597021050973</v>
      </c>
      <c r="H11" s="244">
        <f>F11/F15</f>
        <v>0.61393969452162467</v>
      </c>
      <c r="I11" s="164">
        <f t="shared" si="0"/>
        <v>5.7917601413830122E-2</v>
      </c>
      <c r="J11" s="1"/>
      <c r="K11" s="17">
        <v>71421.200000000026</v>
      </c>
      <c r="L11" s="145">
        <v>75828.855999999985</v>
      </c>
      <c r="M11" s="243">
        <f>K11/K15</f>
        <v>0.63169080621939122</v>
      </c>
      <c r="N11" s="244">
        <f>L11/L15</f>
        <v>0.64466989423623999</v>
      </c>
      <c r="O11" s="164">
        <f t="shared" si="1"/>
        <v>6.1713552838652354E-2</v>
      </c>
      <c r="Q11" s="191">
        <f t="shared" si="2"/>
        <v>2.6694962402859108</v>
      </c>
      <c r="R11" s="192">
        <f t="shared" si="3"/>
        <v>2.6790747538141177</v>
      </c>
      <c r="S11" s="57">
        <f t="shared" si="4"/>
        <v>3.5881352382729137E-3</v>
      </c>
    </row>
    <row r="12" spans="1:19" s="3" customFormat="1" ht="24" customHeight="1" x14ac:dyDescent="0.25">
      <c r="A12" s="46"/>
      <c r="B12" s="3" t="s">
        <v>33</v>
      </c>
      <c r="E12" s="31">
        <v>238141.53999999983</v>
      </c>
      <c r="F12" s="141">
        <v>252933.01999999996</v>
      </c>
      <c r="G12" s="247">
        <f>E12/E11</f>
        <v>0.89009698196879383</v>
      </c>
      <c r="H12" s="215">
        <f>F12/F11</f>
        <v>0.89362612603302549</v>
      </c>
      <c r="I12" s="206">
        <f t="shared" si="0"/>
        <v>6.2112137176908055E-2</v>
      </c>
      <c r="K12" s="31">
        <v>66936.409000000029</v>
      </c>
      <c r="L12" s="141">
        <v>70985.192999999985</v>
      </c>
      <c r="M12" s="247">
        <f>K12/K11</f>
        <v>0.93720644570519684</v>
      </c>
      <c r="N12" s="215">
        <f>L12/L11</f>
        <v>0.93612374951298216</v>
      </c>
      <c r="O12" s="206">
        <f t="shared" si="1"/>
        <v>6.0487021345885975E-2</v>
      </c>
      <c r="Q12" s="189">
        <f t="shared" si="2"/>
        <v>2.8107825707350376</v>
      </c>
      <c r="R12" s="190">
        <f t="shared" si="3"/>
        <v>2.8064818504124132</v>
      </c>
      <c r="S12" s="182">
        <f t="shared" si="4"/>
        <v>-1.5300793335642968E-3</v>
      </c>
    </row>
    <row r="13" spans="1:19" ht="24" customHeight="1" x14ac:dyDescent="0.25">
      <c r="A13" s="8"/>
      <c r="B13" s="3" t="s">
        <v>37</v>
      </c>
      <c r="D13" s="3"/>
      <c r="E13" s="19">
        <v>26515.549999999996</v>
      </c>
      <c r="F13" s="140">
        <v>29131.219999999994</v>
      </c>
      <c r="G13" s="247">
        <f>E13/E11</f>
        <v>9.9106653254374122E-2</v>
      </c>
      <c r="H13" s="215">
        <f>F13/F11</f>
        <v>0.10292218578347656</v>
      </c>
      <c r="I13" s="182">
        <f t="shared" si="0"/>
        <v>9.8646643196162204E-2</v>
      </c>
      <c r="K13" s="19">
        <v>4223.2350000000024</v>
      </c>
      <c r="L13" s="140">
        <v>4735.7940000000008</v>
      </c>
      <c r="M13" s="247">
        <f>K13/K11</f>
        <v>5.9131392359691531E-2</v>
      </c>
      <c r="N13" s="215">
        <f>L13/L11</f>
        <v>6.2453718146558902E-2</v>
      </c>
      <c r="O13" s="182">
        <f t="shared" si="1"/>
        <v>0.12136644065508978</v>
      </c>
      <c r="Q13" s="189">
        <f t="shared" si="2"/>
        <v>1.5927389776942222</v>
      </c>
      <c r="R13" s="190">
        <f t="shared" si="3"/>
        <v>1.6256765078839821</v>
      </c>
      <c r="S13" s="182">
        <f t="shared" si="4"/>
        <v>2.0679804193304101E-2</v>
      </c>
    </row>
    <row r="14" spans="1:19" ht="24" customHeight="1" thickBot="1" x14ac:dyDescent="0.3">
      <c r="A14" s="8"/>
      <c r="B14" t="s">
        <v>36</v>
      </c>
      <c r="E14" s="19">
        <v>2888.5199999999995</v>
      </c>
      <c r="F14" s="140">
        <v>976.97000000000014</v>
      </c>
      <c r="G14" s="247">
        <f>E14/E11</f>
        <v>1.0796364776831886E-2</v>
      </c>
      <c r="H14" s="215">
        <f>F14/F11</f>
        <v>3.4516881834980866E-3</v>
      </c>
      <c r="I14" s="186">
        <f t="shared" si="0"/>
        <v>-0.66177488817802876</v>
      </c>
      <c r="K14" s="19">
        <v>261.55599999999998</v>
      </c>
      <c r="L14" s="140">
        <v>107.869</v>
      </c>
      <c r="M14" s="247">
        <f>K14/K11</f>
        <v>3.6621619351117018E-3</v>
      </c>
      <c r="N14" s="215">
        <f>L14/L11</f>
        <v>1.4225323404588883E-3</v>
      </c>
      <c r="O14" s="209">
        <f t="shared" si="1"/>
        <v>-0.58758736178867998</v>
      </c>
      <c r="Q14" s="189">
        <f t="shared" si="2"/>
        <v>0.90550177945799237</v>
      </c>
      <c r="R14" s="190">
        <f t="shared" si="3"/>
        <v>1.1041178337103492</v>
      </c>
      <c r="S14" s="182">
        <f t="shared" si="4"/>
        <v>0.21934363770244911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441650.38999999978</v>
      </c>
      <c r="F15" s="145">
        <v>461024.44999999978</v>
      </c>
      <c r="G15" s="243">
        <f>G7+G11</f>
        <v>1</v>
      </c>
      <c r="H15" s="244">
        <f>H7+H11</f>
        <v>1</v>
      </c>
      <c r="I15" s="164">
        <f t="shared" si="0"/>
        <v>4.3867412864732232E-2</v>
      </c>
      <c r="J15" s="1"/>
      <c r="K15" s="17">
        <v>113063.54200000004</v>
      </c>
      <c r="L15" s="145">
        <v>117624.31700000002</v>
      </c>
      <c r="M15" s="243">
        <f>M7+M11</f>
        <v>1</v>
      </c>
      <c r="N15" s="244">
        <f>N7+N11</f>
        <v>1</v>
      </c>
      <c r="O15" s="164">
        <f t="shared" si="1"/>
        <v>4.0338157812179434E-2</v>
      </c>
      <c r="Q15" s="191">
        <f t="shared" si="2"/>
        <v>2.5600235969450882</v>
      </c>
      <c r="R15" s="192">
        <f t="shared" si="3"/>
        <v>2.5513683059542736</v>
      </c>
      <c r="S15" s="57">
        <f t="shared" si="4"/>
        <v>-3.3809418792635796E-3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366143.20999999979</v>
      </c>
      <c r="F16" s="181">
        <f t="shared" ref="F16:F17" si="5">F8+F12</f>
        <v>384016.55999999982</v>
      </c>
      <c r="G16" s="245">
        <f>E16/E15</f>
        <v>0.82903404659056223</v>
      </c>
      <c r="H16" s="246">
        <f>F16/F15</f>
        <v>0.83296354455821164</v>
      </c>
      <c r="I16" s="207">
        <f t="shared" si="0"/>
        <v>4.8815189007601824E-2</v>
      </c>
      <c r="J16" s="3"/>
      <c r="K16" s="180">
        <f t="shared" ref="K16:L18" si="6">K8+K12</f>
        <v>100193.44000000005</v>
      </c>
      <c r="L16" s="181">
        <f t="shared" si="6"/>
        <v>104447.32300000002</v>
      </c>
      <c r="M16" s="250">
        <f>K16/K15</f>
        <v>0.88616930115279779</v>
      </c>
      <c r="N16" s="246">
        <f>L16/L15</f>
        <v>0.88797389573790253</v>
      </c>
      <c r="O16" s="207">
        <f t="shared" si="1"/>
        <v>4.2456701756122664E-2</v>
      </c>
      <c r="P16" s="3"/>
      <c r="Q16" s="189">
        <f t="shared" si="2"/>
        <v>2.7364549516021368</v>
      </c>
      <c r="R16" s="190">
        <f t="shared" si="3"/>
        <v>2.7198650756102829</v>
      </c>
      <c r="S16" s="182">
        <f t="shared" si="4"/>
        <v>-6.0625430658527322E-3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68839.149999999994</v>
      </c>
      <c r="F17" s="140">
        <f t="shared" si="5"/>
        <v>72947.299999999988</v>
      </c>
      <c r="G17" s="248">
        <f>E17/E15</f>
        <v>0.15586797059094645</v>
      </c>
      <c r="H17" s="215">
        <f>F17/F15</f>
        <v>0.15822870131942032</v>
      </c>
      <c r="I17" s="182">
        <f t="shared" si="0"/>
        <v>5.9677523618464123E-2</v>
      </c>
      <c r="K17" s="19">
        <f t="shared" si="6"/>
        <v>11740.789999999999</v>
      </c>
      <c r="L17" s="140">
        <f t="shared" si="6"/>
        <v>12427.077000000001</v>
      </c>
      <c r="M17" s="247">
        <f>K17/K15</f>
        <v>0.10384240394662317</v>
      </c>
      <c r="N17" s="215">
        <f>L17/L15</f>
        <v>0.10565057733767753</v>
      </c>
      <c r="O17" s="182">
        <f t="shared" si="1"/>
        <v>5.8453221631593964E-2</v>
      </c>
      <c r="Q17" s="189">
        <f t="shared" si="2"/>
        <v>1.7055396529445819</v>
      </c>
      <c r="R17" s="190">
        <f t="shared" si="3"/>
        <v>1.7035691519768383</v>
      </c>
      <c r="S17" s="182">
        <f t="shared" si="4"/>
        <v>-1.155353359472766E-3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6668.0300000000007</v>
      </c>
      <c r="F18" s="142">
        <f>F10+F14</f>
        <v>4060.5900000000006</v>
      </c>
      <c r="G18" s="249">
        <f>E18/E15</f>
        <v>1.509798281849135E-2</v>
      </c>
      <c r="H18" s="221">
        <f>F18/F15</f>
        <v>8.8077541223681357E-3</v>
      </c>
      <c r="I18" s="208">
        <f t="shared" si="0"/>
        <v>-0.39103603313122465</v>
      </c>
      <c r="K18" s="21">
        <f t="shared" si="6"/>
        <v>1129.3120000000001</v>
      </c>
      <c r="L18" s="142">
        <f t="shared" si="6"/>
        <v>749.91700000000003</v>
      </c>
      <c r="M18" s="249">
        <f>K18/K15</f>
        <v>9.9882949005790003E-3</v>
      </c>
      <c r="N18" s="221">
        <f>L18/L15</f>
        <v>6.3755269244198873E-3</v>
      </c>
      <c r="O18" s="208">
        <f t="shared" si="1"/>
        <v>-0.33595233203933017</v>
      </c>
      <c r="Q18" s="193">
        <f t="shared" si="2"/>
        <v>1.6936216543716809</v>
      </c>
      <c r="R18" s="194">
        <f t="shared" si="3"/>
        <v>1.8468178269660318</v>
      </c>
      <c r="S18" s="186">
        <f t="shared" si="4"/>
        <v>9.0454779081804659E-2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topLeftCell="A7" workbookViewId="0">
      <selection activeCell="A18" sqref="A18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241</v>
      </c>
    </row>
    <row r="19" spans="1:1" x14ac:dyDescent="0.25">
      <c r="A19" t="s">
        <v>152</v>
      </c>
    </row>
    <row r="21" spans="1:1" x14ac:dyDescent="0.25">
      <c r="A21" t="s">
        <v>151</v>
      </c>
    </row>
    <row r="23" spans="1:1" x14ac:dyDescent="0.25">
      <c r="A23" t="s">
        <v>150</v>
      </c>
    </row>
    <row r="25" spans="1:1" x14ac:dyDescent="0.25">
      <c r="A25" t="s">
        <v>240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22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104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6" x14ac:dyDescent="0.25">
      <c r="A5" s="369"/>
      <c r="B5" s="363" t="s">
        <v>153</v>
      </c>
      <c r="C5" s="357"/>
      <c r="D5" s="363" t="str">
        <f>B5</f>
        <v>jan-jul</v>
      </c>
      <c r="E5" s="357"/>
      <c r="F5" s="131" t="s">
        <v>149</v>
      </c>
      <c r="H5" s="352" t="str">
        <f>B5</f>
        <v>jan-jul</v>
      </c>
      <c r="I5" s="357"/>
      <c r="J5" s="363" t="str">
        <f>B5</f>
        <v>jan-jul</v>
      </c>
      <c r="K5" s="353"/>
      <c r="L5" s="131" t="str">
        <f>F5</f>
        <v>2024/2023</v>
      </c>
      <c r="N5" s="352" t="str">
        <f>B5</f>
        <v>jan-jul</v>
      </c>
      <c r="O5" s="353"/>
      <c r="P5" s="131" t="str">
        <f>F5</f>
        <v>2024/2023</v>
      </c>
    </row>
    <row r="6" spans="1:16" ht="19.5" customHeight="1" thickBot="1" x14ac:dyDescent="0.3">
      <c r="A6" s="370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165</v>
      </c>
      <c r="B7" s="39">
        <v>61497.359999999986</v>
      </c>
      <c r="C7" s="147">
        <v>67197.680000000008</v>
      </c>
      <c r="D7" s="247">
        <f>B7/$B$33</f>
        <v>0.13924443721197666</v>
      </c>
      <c r="E7" s="246">
        <f>C7/$C$33</f>
        <v>0.14575730202595544</v>
      </c>
      <c r="F7" s="52">
        <f>(C7-B7)/B7</f>
        <v>9.2692109059641301E-2</v>
      </c>
      <c r="H7" s="39">
        <v>16082.232</v>
      </c>
      <c r="I7" s="147">
        <v>17420.580999999998</v>
      </c>
      <c r="J7" s="247">
        <f>H7/$H$33</f>
        <v>0.14224065260577104</v>
      </c>
      <c r="K7" s="246">
        <f>I7/$I$33</f>
        <v>0.14810356773421268</v>
      </c>
      <c r="L7" s="52">
        <f>(I7-H7)/H7</f>
        <v>8.3219107894973679E-2</v>
      </c>
      <c r="N7" s="27">
        <f t="shared" ref="N7:N33" si="0">(H7/B7)*10</f>
        <v>2.6151093315225244</v>
      </c>
      <c r="O7" s="151">
        <f t="shared" ref="O7:O33" si="1">(I7/C7)*10</f>
        <v>2.592437863926254</v>
      </c>
      <c r="P7" s="61">
        <f>(O7-N7)/N7</f>
        <v>-8.6694148206304944E-3</v>
      </c>
    </row>
    <row r="8" spans="1:16" ht="20.100000000000001" customHeight="1" x14ac:dyDescent="0.25">
      <c r="A8" s="8" t="s">
        <v>166</v>
      </c>
      <c r="B8" s="19">
        <v>45791.739999999983</v>
      </c>
      <c r="C8" s="140">
        <v>47204.35</v>
      </c>
      <c r="D8" s="247">
        <f t="shared" ref="D8:D32" si="2">B8/$B$33</f>
        <v>0.10368323234130959</v>
      </c>
      <c r="E8" s="215">
        <f t="shared" ref="E8:E32" si="3">C8/$C$33</f>
        <v>0.10239012269305889</v>
      </c>
      <c r="F8" s="52">
        <f t="shared" ref="F8:F33" si="4">(C8-B8)/B8</f>
        <v>3.0848576621024134E-2</v>
      </c>
      <c r="H8" s="19">
        <v>11442.273000000003</v>
      </c>
      <c r="I8" s="140">
        <v>12106.043000000001</v>
      </c>
      <c r="J8" s="247">
        <f t="shared" ref="J8:J32" si="5">H8/$H$33</f>
        <v>0.10120214525032308</v>
      </c>
      <c r="K8" s="215">
        <f t="shared" ref="K8:K32" si="6">I8/$I$33</f>
        <v>0.10292126074576914</v>
      </c>
      <c r="L8" s="52">
        <f t="shared" ref="L8:L33" si="7">(I8-H8)/H8</f>
        <v>5.8010327143916116E-2</v>
      </c>
      <c r="N8" s="27">
        <f t="shared" si="0"/>
        <v>2.4987635324624065</v>
      </c>
      <c r="O8" s="152">
        <f t="shared" si="1"/>
        <v>2.5646032621993524</v>
      </c>
      <c r="P8" s="52">
        <f t="shared" ref="P8:P71" si="8">(O8-N8)/N8</f>
        <v>2.634892373031561E-2</v>
      </c>
    </row>
    <row r="9" spans="1:16" ht="20.100000000000001" customHeight="1" x14ac:dyDescent="0.25">
      <c r="A9" s="8" t="s">
        <v>164</v>
      </c>
      <c r="B9" s="19">
        <v>49480.1</v>
      </c>
      <c r="C9" s="140">
        <v>44241.010000000009</v>
      </c>
      <c r="D9" s="247">
        <f t="shared" si="2"/>
        <v>0.11203454388436068</v>
      </c>
      <c r="E9" s="215">
        <f t="shared" si="3"/>
        <v>9.5962394185384312E-2</v>
      </c>
      <c r="F9" s="52">
        <f t="shared" si="4"/>
        <v>-0.10588276903239867</v>
      </c>
      <c r="H9" s="19">
        <v>12824.494000000001</v>
      </c>
      <c r="I9" s="140">
        <v>11587.486999999999</v>
      </c>
      <c r="J9" s="247">
        <f t="shared" si="5"/>
        <v>0.11342731505793444</v>
      </c>
      <c r="K9" s="215">
        <f t="shared" si="6"/>
        <v>9.851268254335542E-2</v>
      </c>
      <c r="L9" s="52">
        <f t="shared" si="7"/>
        <v>-9.645659314121878E-2</v>
      </c>
      <c r="N9" s="27">
        <f t="shared" si="0"/>
        <v>2.5918488442828536</v>
      </c>
      <c r="O9" s="152">
        <f t="shared" si="1"/>
        <v>2.619173251243585</v>
      </c>
      <c r="P9" s="52">
        <f t="shared" si="8"/>
        <v>1.0542438468587444E-2</v>
      </c>
    </row>
    <row r="10" spans="1:16" ht="20.100000000000001" customHeight="1" x14ac:dyDescent="0.25">
      <c r="A10" s="8" t="s">
        <v>172</v>
      </c>
      <c r="B10" s="19">
        <v>41986.34</v>
      </c>
      <c r="C10" s="140">
        <v>41079.17</v>
      </c>
      <c r="D10" s="247">
        <f t="shared" si="2"/>
        <v>9.5066914805622627E-2</v>
      </c>
      <c r="E10" s="215">
        <f t="shared" si="3"/>
        <v>8.9104102830121032E-2</v>
      </c>
      <c r="F10" s="52">
        <f t="shared" si="4"/>
        <v>-2.1606312910341752E-2</v>
      </c>
      <c r="H10" s="19">
        <v>10316.056999999999</v>
      </c>
      <c r="I10" s="140">
        <v>10382.618</v>
      </c>
      <c r="J10" s="247">
        <f t="shared" si="5"/>
        <v>9.1241233181957093E-2</v>
      </c>
      <c r="K10" s="215">
        <f t="shared" si="6"/>
        <v>8.8269315944253302E-2</v>
      </c>
      <c r="L10" s="52">
        <f t="shared" si="7"/>
        <v>6.4521745081479792E-3</v>
      </c>
      <c r="N10" s="27">
        <f t="shared" si="0"/>
        <v>2.4570031586463599</v>
      </c>
      <c r="O10" s="152">
        <f t="shared" si="1"/>
        <v>2.5274653796559181</v>
      </c>
      <c r="P10" s="52">
        <f t="shared" si="8"/>
        <v>2.86781157613074E-2</v>
      </c>
    </row>
    <row r="11" spans="1:16" ht="20.100000000000001" customHeight="1" x14ac:dyDescent="0.25">
      <c r="A11" s="8" t="s">
        <v>176</v>
      </c>
      <c r="B11" s="19">
        <v>37186.420000000006</v>
      </c>
      <c r="C11" s="140">
        <v>34985.950000000012</v>
      </c>
      <c r="D11" s="247">
        <f t="shared" si="2"/>
        <v>8.4198770887533941E-2</v>
      </c>
      <c r="E11" s="215">
        <f t="shared" si="3"/>
        <v>7.588740683926852E-2</v>
      </c>
      <c r="F11" s="52">
        <f t="shared" si="4"/>
        <v>-5.91740210539222E-2</v>
      </c>
      <c r="H11" s="19">
        <v>8619.2539999999972</v>
      </c>
      <c r="I11" s="140">
        <v>8064.7559999999994</v>
      </c>
      <c r="J11" s="247">
        <f t="shared" si="5"/>
        <v>7.6233716435312085E-2</v>
      </c>
      <c r="K11" s="215">
        <f t="shared" si="6"/>
        <v>6.856367973639331E-2</v>
      </c>
      <c r="L11" s="52">
        <f t="shared" si="7"/>
        <v>-6.4332481674167857E-2</v>
      </c>
      <c r="N11" s="27">
        <f t="shared" si="0"/>
        <v>2.317849903271139</v>
      </c>
      <c r="O11" s="152">
        <f t="shared" si="1"/>
        <v>2.3051413495989097</v>
      </c>
      <c r="P11" s="52">
        <f t="shared" si="8"/>
        <v>-5.4829062288692595E-3</v>
      </c>
    </row>
    <row r="12" spans="1:16" ht="20.100000000000001" customHeight="1" x14ac:dyDescent="0.25">
      <c r="A12" s="8" t="s">
        <v>168</v>
      </c>
      <c r="B12" s="19">
        <v>20680.07</v>
      </c>
      <c r="C12" s="140">
        <v>22654.92</v>
      </c>
      <c r="D12" s="247">
        <f t="shared" si="2"/>
        <v>4.6824525616291211E-2</v>
      </c>
      <c r="E12" s="215">
        <f t="shared" si="3"/>
        <v>4.9140387239765687E-2</v>
      </c>
      <c r="F12" s="52">
        <f t="shared" si="4"/>
        <v>9.5495324725689931E-2</v>
      </c>
      <c r="H12" s="19">
        <v>6102.8440000000019</v>
      </c>
      <c r="I12" s="140">
        <v>7269.2000000000016</v>
      </c>
      <c r="J12" s="247">
        <f t="shared" si="5"/>
        <v>5.3977116690718946E-2</v>
      </c>
      <c r="K12" s="215">
        <f t="shared" si="6"/>
        <v>6.1800146308182216E-2</v>
      </c>
      <c r="L12" s="52">
        <f t="shared" si="7"/>
        <v>0.19111679734890805</v>
      </c>
      <c r="N12" s="27">
        <f t="shared" si="0"/>
        <v>2.9510751172505714</v>
      </c>
      <c r="O12" s="152">
        <f t="shared" si="1"/>
        <v>3.2086628423318215</v>
      </c>
      <c r="P12" s="52">
        <f t="shared" si="8"/>
        <v>8.7286061806938001E-2</v>
      </c>
    </row>
    <row r="13" spans="1:16" ht="20.100000000000001" customHeight="1" x14ac:dyDescent="0.25">
      <c r="A13" s="8" t="s">
        <v>178</v>
      </c>
      <c r="B13" s="19">
        <v>18678.509999999998</v>
      </c>
      <c r="C13" s="140">
        <v>25211.59</v>
      </c>
      <c r="D13" s="247">
        <f t="shared" si="2"/>
        <v>4.2292524636964549E-2</v>
      </c>
      <c r="E13" s="215">
        <f t="shared" si="3"/>
        <v>5.4686015025884195E-2</v>
      </c>
      <c r="F13" s="52">
        <f t="shared" si="4"/>
        <v>0.34976451547794779</v>
      </c>
      <c r="H13" s="19">
        <v>3740.931</v>
      </c>
      <c r="I13" s="140">
        <v>5006.5839999999989</v>
      </c>
      <c r="J13" s="247">
        <f t="shared" si="5"/>
        <v>3.3086978647812043E-2</v>
      </c>
      <c r="K13" s="215">
        <f t="shared" si="6"/>
        <v>4.2564191892395867E-2</v>
      </c>
      <c r="L13" s="52">
        <f t="shared" si="7"/>
        <v>0.33832567347539927</v>
      </c>
      <c r="N13" s="27">
        <f t="shared" si="0"/>
        <v>2.0027994738338339</v>
      </c>
      <c r="O13" s="152">
        <f t="shared" si="1"/>
        <v>1.98582636001934</v>
      </c>
      <c r="P13" s="52">
        <f t="shared" si="8"/>
        <v>-8.4746945644055844E-3</v>
      </c>
    </row>
    <row r="14" spans="1:16" ht="20.100000000000001" customHeight="1" x14ac:dyDescent="0.25">
      <c r="A14" s="8" t="s">
        <v>167</v>
      </c>
      <c r="B14" s="19">
        <v>12435.509999999998</v>
      </c>
      <c r="C14" s="140">
        <v>17401.57</v>
      </c>
      <c r="D14" s="247">
        <f t="shared" si="2"/>
        <v>2.8156909359912489E-2</v>
      </c>
      <c r="E14" s="215">
        <f t="shared" si="3"/>
        <v>3.7745438446919674E-2</v>
      </c>
      <c r="F14" s="52">
        <f t="shared" si="4"/>
        <v>0.39934510124635031</v>
      </c>
      <c r="H14" s="19">
        <v>3519.3219999999997</v>
      </c>
      <c r="I14" s="140">
        <v>4464.2669999999998</v>
      </c>
      <c r="J14" s="247">
        <f t="shared" si="5"/>
        <v>3.1126939221486623E-2</v>
      </c>
      <c r="K14" s="215">
        <f t="shared" si="6"/>
        <v>3.795360614081187E-2</v>
      </c>
      <c r="L14" s="52">
        <f t="shared" si="7"/>
        <v>0.26850200123773849</v>
      </c>
      <c r="N14" s="27">
        <f t="shared" si="0"/>
        <v>2.8300584374907025</v>
      </c>
      <c r="O14" s="152">
        <f t="shared" si="1"/>
        <v>2.5654392103700987</v>
      </c>
      <c r="P14" s="52">
        <f t="shared" si="8"/>
        <v>-9.3503096478541589E-2</v>
      </c>
    </row>
    <row r="15" spans="1:16" ht="20.100000000000001" customHeight="1" x14ac:dyDescent="0.25">
      <c r="A15" s="8" t="s">
        <v>169</v>
      </c>
      <c r="B15" s="19">
        <v>20315.370000000003</v>
      </c>
      <c r="C15" s="140">
        <v>18586.330000000002</v>
      </c>
      <c r="D15" s="247">
        <f t="shared" si="2"/>
        <v>4.5998759335410089E-2</v>
      </c>
      <c r="E15" s="215">
        <f t="shared" si="3"/>
        <v>4.0315280458552684E-2</v>
      </c>
      <c r="F15" s="52">
        <f t="shared" si="4"/>
        <v>-8.5109943850395081E-2</v>
      </c>
      <c r="H15" s="19">
        <v>4895.1090000000004</v>
      </c>
      <c r="I15" s="140">
        <v>4119.335</v>
      </c>
      <c r="J15" s="247">
        <f t="shared" si="5"/>
        <v>4.3295202975332236E-2</v>
      </c>
      <c r="K15" s="215">
        <f t="shared" si="6"/>
        <v>3.5021117274585338E-2</v>
      </c>
      <c r="L15" s="52">
        <f t="shared" si="7"/>
        <v>-0.15847941281797817</v>
      </c>
      <c r="N15" s="27">
        <f t="shared" si="0"/>
        <v>2.4095593631816699</v>
      </c>
      <c r="O15" s="152">
        <f t="shared" si="1"/>
        <v>2.2163251163624018</v>
      </c>
      <c r="P15" s="52">
        <f t="shared" si="8"/>
        <v>-8.0194847975903163E-2</v>
      </c>
    </row>
    <row r="16" spans="1:16" ht="20.100000000000001" customHeight="1" x14ac:dyDescent="0.25">
      <c r="A16" s="8" t="s">
        <v>173</v>
      </c>
      <c r="B16" s="19">
        <v>9674.130000000001</v>
      </c>
      <c r="C16" s="140">
        <v>17292.079999999998</v>
      </c>
      <c r="D16" s="247">
        <f t="shared" si="2"/>
        <v>2.1904497808775857E-2</v>
      </c>
      <c r="E16" s="215">
        <f t="shared" si="3"/>
        <v>3.7507945619803883E-2</v>
      </c>
      <c r="F16" s="52">
        <f t="shared" si="4"/>
        <v>0.78745582290087024</v>
      </c>
      <c r="H16" s="19">
        <v>2183.1139999999996</v>
      </c>
      <c r="I16" s="140">
        <v>3689.8189999999995</v>
      </c>
      <c r="J16" s="247">
        <f t="shared" si="5"/>
        <v>1.9308735259682557E-2</v>
      </c>
      <c r="K16" s="215">
        <f t="shared" si="6"/>
        <v>3.1369525401792567E-2</v>
      </c>
      <c r="L16" s="52">
        <f t="shared" si="7"/>
        <v>0.690163225557621</v>
      </c>
      <c r="N16" s="27">
        <f t="shared" si="0"/>
        <v>2.2566515025123697</v>
      </c>
      <c r="O16" s="152">
        <f t="shared" si="1"/>
        <v>2.1338202228997321</v>
      </c>
      <c r="P16" s="52">
        <f t="shared" si="8"/>
        <v>-5.4430770314285302E-2</v>
      </c>
    </row>
    <row r="17" spans="1:16" ht="20.100000000000001" customHeight="1" x14ac:dyDescent="0.25">
      <c r="A17" s="8" t="s">
        <v>174</v>
      </c>
      <c r="B17" s="19">
        <v>12506.42</v>
      </c>
      <c r="C17" s="140">
        <v>10369.239999999998</v>
      </c>
      <c r="D17" s="247">
        <f t="shared" si="2"/>
        <v>2.831746622028343E-2</v>
      </c>
      <c r="E17" s="215">
        <f t="shared" si="3"/>
        <v>2.2491735525089821E-2</v>
      </c>
      <c r="F17" s="52">
        <f t="shared" si="4"/>
        <v>-0.17088663262548373</v>
      </c>
      <c r="H17" s="19">
        <v>4250.7700000000013</v>
      </c>
      <c r="I17" s="140">
        <v>3687.9949999999994</v>
      </c>
      <c r="J17" s="247">
        <f t="shared" si="5"/>
        <v>3.7596292534334379E-2</v>
      </c>
      <c r="K17" s="215">
        <f t="shared" si="6"/>
        <v>3.1354018404204639E-2</v>
      </c>
      <c r="L17" s="52">
        <f t="shared" si="7"/>
        <v>-0.13239366044269668</v>
      </c>
      <c r="N17" s="27">
        <f t="shared" si="0"/>
        <v>3.3988703401932781</v>
      </c>
      <c r="O17" s="152">
        <f t="shared" si="1"/>
        <v>3.5566685697312437</v>
      </c>
      <c r="P17" s="52">
        <f t="shared" si="8"/>
        <v>4.6426669376564797E-2</v>
      </c>
    </row>
    <row r="18" spans="1:16" ht="20.100000000000001" customHeight="1" x14ac:dyDescent="0.25">
      <c r="A18" s="8" t="s">
        <v>180</v>
      </c>
      <c r="B18" s="19">
        <v>13433.569999999998</v>
      </c>
      <c r="C18" s="140">
        <v>13549.779999999999</v>
      </c>
      <c r="D18" s="247">
        <f t="shared" si="2"/>
        <v>3.0416751132043608E-2</v>
      </c>
      <c r="E18" s="215">
        <f t="shared" si="3"/>
        <v>2.9390588720403E-2</v>
      </c>
      <c r="F18" s="52">
        <f t="shared" si="4"/>
        <v>8.6507160791956996E-3</v>
      </c>
      <c r="H18" s="19">
        <v>3106.0889999999999</v>
      </c>
      <c r="I18" s="140">
        <v>3085.4079999999994</v>
      </c>
      <c r="J18" s="247">
        <f t="shared" si="5"/>
        <v>2.7472065221519421E-2</v>
      </c>
      <c r="K18" s="215">
        <f t="shared" si="6"/>
        <v>2.6231038604032877E-2</v>
      </c>
      <c r="L18" s="52">
        <f t="shared" si="7"/>
        <v>-6.6582123049276744E-3</v>
      </c>
      <c r="N18" s="27">
        <f t="shared" si="0"/>
        <v>2.3121843262811006</v>
      </c>
      <c r="O18" s="152">
        <f t="shared" si="1"/>
        <v>2.2770908457554291</v>
      </c>
      <c r="P18" s="52">
        <f t="shared" si="8"/>
        <v>-1.5177631007522483E-2</v>
      </c>
    </row>
    <row r="19" spans="1:16" ht="20.100000000000001" customHeight="1" x14ac:dyDescent="0.25">
      <c r="A19" s="8" t="s">
        <v>171</v>
      </c>
      <c r="B19" s="19">
        <v>10647.460000000001</v>
      </c>
      <c r="C19" s="140">
        <v>10024.010000000002</v>
      </c>
      <c r="D19" s="247">
        <f t="shared" si="2"/>
        <v>2.4108345064520385E-2</v>
      </c>
      <c r="E19" s="215">
        <f t="shared" si="3"/>
        <v>2.1742903223462444E-2</v>
      </c>
      <c r="F19" s="52">
        <f t="shared" si="4"/>
        <v>-5.8553871064084662E-2</v>
      </c>
      <c r="H19" s="19">
        <v>2971.6330000000003</v>
      </c>
      <c r="I19" s="140">
        <v>2578.6460000000002</v>
      </c>
      <c r="J19" s="247">
        <f t="shared" si="5"/>
        <v>2.6282857828742005E-2</v>
      </c>
      <c r="K19" s="215">
        <f t="shared" si="6"/>
        <v>2.1922728784048974E-2</v>
      </c>
      <c r="L19" s="52">
        <f t="shared" si="7"/>
        <v>-0.13224614210435812</v>
      </c>
      <c r="N19" s="27">
        <f t="shared" si="0"/>
        <v>2.7909313582769975</v>
      </c>
      <c r="O19" s="152">
        <f t="shared" si="1"/>
        <v>2.5724695007287499</v>
      </c>
      <c r="P19" s="52">
        <f t="shared" si="8"/>
        <v>-7.8275611078846674E-2</v>
      </c>
    </row>
    <row r="20" spans="1:16" ht="20.100000000000001" customHeight="1" x14ac:dyDescent="0.25">
      <c r="A20" s="8" t="s">
        <v>163</v>
      </c>
      <c r="B20" s="19">
        <v>11191.059999999998</v>
      </c>
      <c r="C20" s="140">
        <v>12142.65</v>
      </c>
      <c r="D20" s="247">
        <f t="shared" si="2"/>
        <v>2.5339182877207468E-2</v>
      </c>
      <c r="E20" s="215">
        <f t="shared" si="3"/>
        <v>2.6338407865352905E-2</v>
      </c>
      <c r="F20" s="52">
        <f t="shared" si="4"/>
        <v>8.5031266028419303E-2</v>
      </c>
      <c r="H20" s="19">
        <v>2074.4459999999999</v>
      </c>
      <c r="I20" s="140">
        <v>2489.8050000000003</v>
      </c>
      <c r="J20" s="247">
        <f t="shared" si="5"/>
        <v>1.8347612000338714E-2</v>
      </c>
      <c r="K20" s="215">
        <f t="shared" si="6"/>
        <v>2.1167434281467508E-2</v>
      </c>
      <c r="L20" s="52">
        <f t="shared" si="7"/>
        <v>0.20022647010334343</v>
      </c>
      <c r="N20" s="27">
        <f t="shared" si="0"/>
        <v>1.8536635492973861</v>
      </c>
      <c r="O20" s="152">
        <f t="shared" si="1"/>
        <v>2.0504626255389065</v>
      </c>
      <c r="P20" s="52">
        <f t="shared" si="8"/>
        <v>0.10616763560793718</v>
      </c>
    </row>
    <row r="21" spans="1:16" ht="20.100000000000001" customHeight="1" x14ac:dyDescent="0.25">
      <c r="A21" s="8" t="s">
        <v>170</v>
      </c>
      <c r="B21" s="19">
        <v>6518.35</v>
      </c>
      <c r="C21" s="140">
        <v>7939.4400000000005</v>
      </c>
      <c r="D21" s="247">
        <f t="shared" si="2"/>
        <v>1.4759072215468896E-2</v>
      </c>
      <c r="E21" s="215">
        <f t="shared" si="3"/>
        <v>1.722129921742762E-2</v>
      </c>
      <c r="F21" s="52">
        <f t="shared" si="4"/>
        <v>0.2180137611512116</v>
      </c>
      <c r="H21" s="19">
        <v>1792.769</v>
      </c>
      <c r="I21" s="140">
        <v>2123.7959999999998</v>
      </c>
      <c r="J21" s="247">
        <f t="shared" si="5"/>
        <v>1.5856296099409306E-2</v>
      </c>
      <c r="K21" s="215">
        <f t="shared" si="6"/>
        <v>1.8055756276995009E-2</v>
      </c>
      <c r="L21" s="52">
        <f t="shared" si="7"/>
        <v>0.18464565150334472</v>
      </c>
      <c r="N21" s="27">
        <f t="shared" si="0"/>
        <v>2.7503417275844342</v>
      </c>
      <c r="O21" s="152">
        <f t="shared" si="1"/>
        <v>2.6749947099543543</v>
      </c>
      <c r="P21" s="52">
        <f t="shared" si="8"/>
        <v>-2.7395511210258062E-2</v>
      </c>
    </row>
    <row r="22" spans="1:16" ht="20.100000000000001" customHeight="1" x14ac:dyDescent="0.25">
      <c r="A22" s="8" t="s">
        <v>199</v>
      </c>
      <c r="B22" s="19">
        <v>6511.8199999999988</v>
      </c>
      <c r="C22" s="140">
        <v>8897.869999999999</v>
      </c>
      <c r="D22" s="247">
        <f t="shared" si="2"/>
        <v>1.4744286764922817E-2</v>
      </c>
      <c r="E22" s="215">
        <f t="shared" si="3"/>
        <v>1.9300212819515314E-2</v>
      </c>
      <c r="F22" s="52">
        <f t="shared" si="4"/>
        <v>0.36641829780307206</v>
      </c>
      <c r="H22" s="19">
        <v>1430.7399999999998</v>
      </c>
      <c r="I22" s="140">
        <v>1967.1169999999997</v>
      </c>
      <c r="J22" s="247">
        <f t="shared" si="5"/>
        <v>1.2654300181043328E-2</v>
      </c>
      <c r="K22" s="215">
        <f t="shared" si="6"/>
        <v>1.6723727288465363E-2</v>
      </c>
      <c r="L22" s="52">
        <f t="shared" si="7"/>
        <v>0.37489480967890743</v>
      </c>
      <c r="N22" s="27">
        <f t="shared" si="0"/>
        <v>2.1971430414231352</v>
      </c>
      <c r="O22" s="152">
        <f t="shared" si="1"/>
        <v>2.2107729153156881</v>
      </c>
      <c r="P22" s="52">
        <f t="shared" si="8"/>
        <v>6.203453136908431E-3</v>
      </c>
    </row>
    <row r="23" spans="1:16" ht="20.100000000000001" customHeight="1" x14ac:dyDescent="0.25">
      <c r="A23" s="8" t="s">
        <v>185</v>
      </c>
      <c r="B23" s="19">
        <v>3855.07</v>
      </c>
      <c r="C23" s="140">
        <v>4305.53</v>
      </c>
      <c r="D23" s="247">
        <f t="shared" si="2"/>
        <v>8.7287820576814178E-3</v>
      </c>
      <c r="E23" s="215">
        <f t="shared" si="3"/>
        <v>9.339049154551346E-3</v>
      </c>
      <c r="F23" s="52">
        <f t="shared" si="4"/>
        <v>0.11684872129429545</v>
      </c>
      <c r="H23" s="19">
        <v>1229.049</v>
      </c>
      <c r="I23" s="140">
        <v>1456.7719999999999</v>
      </c>
      <c r="J23" s="247">
        <f t="shared" si="5"/>
        <v>1.0870427179788866E-2</v>
      </c>
      <c r="K23" s="215">
        <f t="shared" si="6"/>
        <v>1.2384956080127551E-2</v>
      </c>
      <c r="L23" s="52">
        <f t="shared" si="7"/>
        <v>0.18528390650006629</v>
      </c>
      <c r="N23" s="27">
        <f t="shared" si="0"/>
        <v>3.1881366615910993</v>
      </c>
      <c r="O23" s="152">
        <f t="shared" si="1"/>
        <v>3.3834905342663966</v>
      </c>
      <c r="P23" s="52">
        <f t="shared" si="8"/>
        <v>6.1275250533897201E-2</v>
      </c>
    </row>
    <row r="24" spans="1:16" ht="20.100000000000001" customHeight="1" x14ac:dyDescent="0.25">
      <c r="A24" s="8" t="s">
        <v>181</v>
      </c>
      <c r="B24" s="19">
        <v>3959.0299999999997</v>
      </c>
      <c r="C24" s="140">
        <v>5244.3099999999995</v>
      </c>
      <c r="D24" s="247">
        <f t="shared" si="2"/>
        <v>8.9641718645374693E-3</v>
      </c>
      <c r="E24" s="215">
        <f t="shared" si="3"/>
        <v>1.1375340288351299E-2</v>
      </c>
      <c r="F24" s="52">
        <f t="shared" si="4"/>
        <v>0.32464517823810374</v>
      </c>
      <c r="H24" s="19">
        <v>1187.8089999999997</v>
      </c>
      <c r="I24" s="140">
        <v>1413.6490000000001</v>
      </c>
      <c r="J24" s="247">
        <f t="shared" si="5"/>
        <v>1.0505676533643355E-2</v>
      </c>
      <c r="K24" s="215">
        <f t="shared" si="6"/>
        <v>1.2018339711167043E-2</v>
      </c>
      <c r="L24" s="52">
        <f t="shared" si="7"/>
        <v>0.19013157839349629</v>
      </c>
      <c r="N24" s="27">
        <f t="shared" si="0"/>
        <v>3.000252587123613</v>
      </c>
      <c r="O24" s="152">
        <f t="shared" si="1"/>
        <v>2.6955862639699029</v>
      </c>
      <c r="P24" s="52">
        <f t="shared" si="8"/>
        <v>-0.10154689123884675</v>
      </c>
    </row>
    <row r="25" spans="1:16" ht="20.100000000000001" customHeight="1" x14ac:dyDescent="0.25">
      <c r="A25" s="8" t="s">
        <v>187</v>
      </c>
      <c r="B25" s="19">
        <v>1841.5900000000001</v>
      </c>
      <c r="C25" s="140">
        <v>2686.4900000000002</v>
      </c>
      <c r="D25" s="247">
        <f t="shared" si="2"/>
        <v>4.1697914044636084E-3</v>
      </c>
      <c r="E25" s="215">
        <f t="shared" si="3"/>
        <v>5.8272180575238471E-3</v>
      </c>
      <c r="F25" s="52">
        <f t="shared" ref="F25:F27" si="9">(C25-B25)/B25</f>
        <v>0.45878832964992211</v>
      </c>
      <c r="H25" s="19">
        <v>624.00499999999977</v>
      </c>
      <c r="I25" s="140">
        <v>1330.462</v>
      </c>
      <c r="J25" s="247">
        <f t="shared" si="5"/>
        <v>5.5190646689628727E-3</v>
      </c>
      <c r="K25" s="215">
        <f t="shared" si="6"/>
        <v>1.1311113500450765E-2</v>
      </c>
      <c r="L25" s="52">
        <f t="shared" ref="L25:L29" si="10">(I25-H25)/H25</f>
        <v>1.1321335566221433</v>
      </c>
      <c r="N25" s="27">
        <f t="shared" si="0"/>
        <v>3.3884034991501895</v>
      </c>
      <c r="O25" s="152">
        <f t="shared" si="1"/>
        <v>4.952417466657236</v>
      </c>
      <c r="P25" s="52">
        <f t="shared" ref="P25:P29" si="11">(O25-N25)/N25</f>
        <v>0.461578430048045</v>
      </c>
    </row>
    <row r="26" spans="1:16" ht="20.100000000000001" customHeight="1" x14ac:dyDescent="0.25">
      <c r="A26" s="8" t="s">
        <v>175</v>
      </c>
      <c r="B26" s="19">
        <v>4587.3599999999997</v>
      </c>
      <c r="C26" s="140">
        <v>4579.6499999999996</v>
      </c>
      <c r="D26" s="247">
        <f t="shared" si="2"/>
        <v>1.0386858256821648E-2</v>
      </c>
      <c r="E26" s="215">
        <f t="shared" si="3"/>
        <v>9.9336380098712738E-3</v>
      </c>
      <c r="F26" s="52">
        <f t="shared" si="9"/>
        <v>-1.6807052422308337E-3</v>
      </c>
      <c r="H26" s="19">
        <v>989.76099999999997</v>
      </c>
      <c r="I26" s="140">
        <v>1033.3249999999998</v>
      </c>
      <c r="J26" s="247">
        <f t="shared" si="5"/>
        <v>8.7540243520762874E-3</v>
      </c>
      <c r="K26" s="215">
        <f t="shared" si="6"/>
        <v>8.7849606812169644E-3</v>
      </c>
      <c r="L26" s="52">
        <f t="shared" si="10"/>
        <v>4.4014666166882564E-2</v>
      </c>
      <c r="N26" s="27">
        <f t="shared" si="0"/>
        <v>2.1575830107076839</v>
      </c>
      <c r="O26" s="152">
        <f t="shared" si="1"/>
        <v>2.2563405500420335</v>
      </c>
      <c r="P26" s="52">
        <f t="shared" si="11"/>
        <v>4.5772301155614536E-2</v>
      </c>
    </row>
    <row r="27" spans="1:16" ht="20.100000000000001" customHeight="1" x14ac:dyDescent="0.25">
      <c r="A27" s="8" t="s">
        <v>183</v>
      </c>
      <c r="B27" s="19">
        <v>2983</v>
      </c>
      <c r="C27" s="140">
        <v>3083.1899999999996</v>
      </c>
      <c r="D27" s="247">
        <f t="shared" si="2"/>
        <v>6.7542111759484706E-3</v>
      </c>
      <c r="E27" s="215">
        <f t="shared" si="3"/>
        <v>6.6876930279945006E-3</v>
      </c>
      <c r="F27" s="52">
        <f t="shared" si="9"/>
        <v>3.3586992960107143E-2</v>
      </c>
      <c r="H27" s="19">
        <v>1254.1639999999998</v>
      </c>
      <c r="I27" s="140">
        <v>999.07400000000007</v>
      </c>
      <c r="J27" s="247">
        <f t="shared" si="5"/>
        <v>1.1092558908158034E-2</v>
      </c>
      <c r="K27" s="215">
        <f t="shared" si="6"/>
        <v>8.4937708926292894E-3</v>
      </c>
      <c r="L27" s="52">
        <f t="shared" si="10"/>
        <v>-0.20339445240016438</v>
      </c>
      <c r="N27" s="27">
        <f t="shared" si="0"/>
        <v>4.2043714381495132</v>
      </c>
      <c r="O27" s="152">
        <f t="shared" si="1"/>
        <v>3.2403906343754363</v>
      </c>
      <c r="P27" s="52">
        <f t="shared" si="11"/>
        <v>-0.22928059947965912</v>
      </c>
    </row>
    <row r="28" spans="1:16" ht="20.100000000000001" customHeight="1" x14ac:dyDescent="0.25">
      <c r="A28" s="8" t="s">
        <v>200</v>
      </c>
      <c r="B28" s="19">
        <v>2488.15</v>
      </c>
      <c r="C28" s="140">
        <v>4062.2</v>
      </c>
      <c r="D28" s="247">
        <f t="shared" si="2"/>
        <v>5.6337547896199089E-3</v>
      </c>
      <c r="E28" s="215">
        <f t="shared" si="3"/>
        <v>8.8112463449606607E-3</v>
      </c>
      <c r="F28" s="52">
        <f t="shared" ref="F28:F29" si="12">(C28-B28)/B28</f>
        <v>0.63261861222193183</v>
      </c>
      <c r="H28" s="19">
        <v>621.47799999999995</v>
      </c>
      <c r="I28" s="140">
        <v>969.61399999999992</v>
      </c>
      <c r="J28" s="247">
        <f t="shared" si="5"/>
        <v>5.4967144050732109E-3</v>
      </c>
      <c r="K28" s="215">
        <f t="shared" si="6"/>
        <v>8.2433124776401488E-3</v>
      </c>
      <c r="L28" s="52">
        <f t="shared" si="10"/>
        <v>0.56017429418257769</v>
      </c>
      <c r="N28" s="27">
        <f t="shared" si="0"/>
        <v>2.497751341358037</v>
      </c>
      <c r="O28" s="152">
        <f t="shared" si="1"/>
        <v>2.3869184185909114</v>
      </c>
      <c r="P28" s="52">
        <f t="shared" si="11"/>
        <v>-4.4373081071739255E-2</v>
      </c>
    </row>
    <row r="29" spans="1:16" ht="20.100000000000001" customHeight="1" x14ac:dyDescent="0.25">
      <c r="A29" s="8" t="s">
        <v>204</v>
      </c>
      <c r="B29" s="19">
        <v>2547.46</v>
      </c>
      <c r="C29" s="140">
        <v>3360.32</v>
      </c>
      <c r="D29" s="247">
        <f t="shared" si="2"/>
        <v>5.7680465311034839E-3</v>
      </c>
      <c r="E29" s="215">
        <f t="shared" si="3"/>
        <v>7.2888108212048183E-3</v>
      </c>
      <c r="F29" s="52">
        <f t="shared" si="12"/>
        <v>0.31908646259411338</v>
      </c>
      <c r="H29" s="19">
        <v>745.74</v>
      </c>
      <c r="I29" s="140">
        <v>962.327</v>
      </c>
      <c r="J29" s="247">
        <f t="shared" si="5"/>
        <v>6.5957601080638365E-3</v>
      </c>
      <c r="K29" s="215">
        <f t="shared" si="6"/>
        <v>8.1813610020791908E-3</v>
      </c>
      <c r="L29" s="52">
        <f t="shared" si="10"/>
        <v>0.29043232225708693</v>
      </c>
      <c r="N29" s="27">
        <f t="shared" si="0"/>
        <v>2.9273864947830388</v>
      </c>
      <c r="O29" s="152">
        <f t="shared" si="1"/>
        <v>2.8637957099323872</v>
      </c>
      <c r="P29" s="52">
        <f t="shared" si="11"/>
        <v>-2.1722715795805637E-2</v>
      </c>
    </row>
    <row r="30" spans="1:16" ht="20.100000000000001" customHeight="1" x14ac:dyDescent="0.25">
      <c r="A30" s="8" t="s">
        <v>198</v>
      </c>
      <c r="B30" s="19">
        <v>2285.21</v>
      </c>
      <c r="C30" s="140">
        <v>3996.2300000000005</v>
      </c>
      <c r="D30" s="247">
        <f t="shared" si="2"/>
        <v>5.1742510631542756E-3</v>
      </c>
      <c r="E30" s="215">
        <f t="shared" si="3"/>
        <v>8.6681519819610427E-3</v>
      </c>
      <c r="F30" s="52">
        <f t="shared" ref="F30" si="13">(C30-B30)/B30</f>
        <v>0.74873643997707007</v>
      </c>
      <c r="H30" s="19">
        <v>545.2879999999999</v>
      </c>
      <c r="I30" s="140">
        <v>877.82399999999996</v>
      </c>
      <c r="J30" s="247">
        <f t="shared" si="5"/>
        <v>4.8228455464450247E-3</v>
      </c>
      <c r="K30" s="215">
        <f t="shared" si="6"/>
        <v>7.4629466286295233E-3</v>
      </c>
      <c r="L30" s="52">
        <f t="shared" ref="L30" si="14">(I30-H30)/H30</f>
        <v>0.60983553645046307</v>
      </c>
      <c r="N30" s="27">
        <f t="shared" si="0"/>
        <v>2.3861614468692149</v>
      </c>
      <c r="O30" s="152">
        <f t="shared" si="1"/>
        <v>2.1966303240804455</v>
      </c>
      <c r="P30" s="52">
        <f t="shared" ref="P30" si="15">(O30-N30)/N30</f>
        <v>-7.9429295548063411E-2</v>
      </c>
    </row>
    <row r="31" spans="1:16" ht="20.100000000000001" customHeight="1" x14ac:dyDescent="0.25">
      <c r="A31" s="8" t="s">
        <v>177</v>
      </c>
      <c r="B31" s="19">
        <v>5704.7799999999988</v>
      </c>
      <c r="C31" s="140">
        <v>3168.1400000000008</v>
      </c>
      <c r="D31" s="247">
        <f t="shared" si="2"/>
        <v>1.2916959045366178E-2</v>
      </c>
      <c r="E31" s="215">
        <f t="shared" si="3"/>
        <v>6.8719565741036086E-3</v>
      </c>
      <c r="F31" s="52">
        <f t="shared" ref="F31:F32" si="16">(C31-B31)/B31</f>
        <v>-0.44465167806646333</v>
      </c>
      <c r="H31" s="19">
        <v>1491.3210000000001</v>
      </c>
      <c r="I31" s="140">
        <v>829.95899999999983</v>
      </c>
      <c r="J31" s="247">
        <f t="shared" si="5"/>
        <v>1.3190113927264019E-2</v>
      </c>
      <c r="K31" s="215">
        <f t="shared" si="6"/>
        <v>7.0560154665977801E-3</v>
      </c>
      <c r="L31" s="52">
        <f t="shared" ref="L31:L32" si="17">(I31-H31)/H31</f>
        <v>-0.4434739402181021</v>
      </c>
      <c r="N31" s="27">
        <f t="shared" si="0"/>
        <v>2.6141604058351078</v>
      </c>
      <c r="O31" s="152">
        <f t="shared" si="1"/>
        <v>2.6197043059965774</v>
      </c>
      <c r="P31" s="52">
        <f t="shared" ref="P31:P32" si="18">(O31-N31)/N31</f>
        <v>2.1207191988276758E-3</v>
      </c>
    </row>
    <row r="32" spans="1:16" ht="20.100000000000001" customHeight="1" thickBot="1" x14ac:dyDescent="0.3">
      <c r="A32" s="8" t="s">
        <v>17</v>
      </c>
      <c r="B32" s="19">
        <f>B33-SUM(B7:B31)</f>
        <v>32864.509999999776</v>
      </c>
      <c r="C32" s="140">
        <f>C33-SUM(C7:C31)</f>
        <v>27760.749999999942</v>
      </c>
      <c r="D32" s="247">
        <f t="shared" si="2"/>
        <v>7.4412953648698876E-2</v>
      </c>
      <c r="E32" s="215">
        <f t="shared" si="3"/>
        <v>6.0215353003511933E-2</v>
      </c>
      <c r="F32" s="52">
        <f t="shared" si="16"/>
        <v>-0.15529700579743527</v>
      </c>
      <c r="H32" s="19">
        <f>H33-SUM(H7:H31)</f>
        <v>9022.8499999999767</v>
      </c>
      <c r="I32" s="140">
        <f>I33-SUM(I7:I31)</f>
        <v>7707.853999999963</v>
      </c>
      <c r="J32" s="247">
        <f t="shared" si="5"/>
        <v>7.9803355178807128E-2</v>
      </c>
      <c r="K32" s="215">
        <f t="shared" si="6"/>
        <v>6.5529426198495722E-2</v>
      </c>
      <c r="L32" s="52">
        <f t="shared" si="17"/>
        <v>-0.14574064735643585</v>
      </c>
      <c r="N32" s="27">
        <f t="shared" si="0"/>
        <v>2.7454692006666277</v>
      </c>
      <c r="O32" s="152">
        <f t="shared" si="1"/>
        <v>2.7765294525544082</v>
      </c>
      <c r="P32" s="52">
        <f t="shared" si="18"/>
        <v>1.1313276390148086E-2</v>
      </c>
    </row>
    <row r="33" spans="1:16" ht="26.25" customHeight="1" thickBot="1" x14ac:dyDescent="0.3">
      <c r="A33" s="12" t="s">
        <v>18</v>
      </c>
      <c r="B33" s="17">
        <v>441650.3899999999</v>
      </c>
      <c r="C33" s="145">
        <v>461024.45000000007</v>
      </c>
      <c r="D33" s="243">
        <f>SUM(D7:D32)</f>
        <v>0.99999999999999956</v>
      </c>
      <c r="E33" s="244">
        <f>SUM(E7:E32)</f>
        <v>0.99999999999999967</v>
      </c>
      <c r="F33" s="57">
        <f t="shared" si="4"/>
        <v>4.3867412864732613E-2</v>
      </c>
      <c r="G33" s="1"/>
      <c r="H33" s="17">
        <v>113063.54199999999</v>
      </c>
      <c r="I33" s="145">
        <v>117624.31699999995</v>
      </c>
      <c r="J33" s="243">
        <f>SUM(J7:J32)</f>
        <v>1.0000000000000002</v>
      </c>
      <c r="K33" s="244">
        <f>SUM(K7:K32)</f>
        <v>1</v>
      </c>
      <c r="L33" s="57">
        <f t="shared" si="7"/>
        <v>4.033815781217933E-2</v>
      </c>
      <c r="N33" s="29">
        <f t="shared" si="0"/>
        <v>2.5600235969450864</v>
      </c>
      <c r="O33" s="146">
        <f t="shared" si="1"/>
        <v>2.5513683059542709</v>
      </c>
      <c r="P33" s="57">
        <f t="shared" si="8"/>
        <v>-3.3809418792639287E-3</v>
      </c>
    </row>
    <row r="35" spans="1:16" ht="15.75" thickBot="1" x14ac:dyDescent="0.3"/>
    <row r="36" spans="1:16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60"/>
      <c r="L36" s="130" t="s">
        <v>0</v>
      </c>
      <c r="N36" s="354" t="s">
        <v>22</v>
      </c>
      <c r="O36" s="355"/>
      <c r="P36" s="130" t="s">
        <v>0</v>
      </c>
    </row>
    <row r="37" spans="1:16" x14ac:dyDescent="0.25">
      <c r="A37" s="369"/>
      <c r="B37" s="363" t="str">
        <f>B5</f>
        <v>jan-jul</v>
      </c>
      <c r="C37" s="357"/>
      <c r="D37" s="363" t="str">
        <f>B5</f>
        <v>jan-jul</v>
      </c>
      <c r="E37" s="357"/>
      <c r="F37" s="131" t="str">
        <f>F5</f>
        <v>2024/2023</v>
      </c>
      <c r="H37" s="352" t="str">
        <f>B5</f>
        <v>jan-jul</v>
      </c>
      <c r="I37" s="357"/>
      <c r="J37" s="363" t="str">
        <f>B5</f>
        <v>jan-jul</v>
      </c>
      <c r="K37" s="353"/>
      <c r="L37" s="131" t="str">
        <f>L5</f>
        <v>2024/2023</v>
      </c>
      <c r="N37" s="352" t="str">
        <f>B5</f>
        <v>jan-jul</v>
      </c>
      <c r="O37" s="353"/>
      <c r="P37" s="131" t="str">
        <f>P5</f>
        <v>2024/2023</v>
      </c>
    </row>
    <row r="38" spans="1:16" ht="19.5" customHeight="1" thickBot="1" x14ac:dyDescent="0.3">
      <c r="A38" s="370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172</v>
      </c>
      <c r="B39" s="39">
        <v>41986.34</v>
      </c>
      <c r="C39" s="147">
        <v>41079.17</v>
      </c>
      <c r="D39" s="247">
        <f t="shared" ref="D39:D61" si="19">B39/$B$62</f>
        <v>0.24115558458532843</v>
      </c>
      <c r="E39" s="246">
        <f t="shared" ref="E39:E61" si="20">C39/$C$62</f>
        <v>0.23080358577582918</v>
      </c>
      <c r="F39" s="52">
        <f>(C39-B39)/B39</f>
        <v>-2.1606312910341752E-2</v>
      </c>
      <c r="H39" s="39">
        <v>10316.056999999999</v>
      </c>
      <c r="I39" s="147">
        <v>10382.618</v>
      </c>
      <c r="J39" s="247">
        <f t="shared" ref="J39:J61" si="21">H39/$H$62</f>
        <v>0.24772999078678143</v>
      </c>
      <c r="K39" s="246">
        <f t="shared" ref="K39:K61" si="22">I39/$I$62</f>
        <v>0.24841496544325709</v>
      </c>
      <c r="L39" s="52">
        <f>(I39-H39)/H39</f>
        <v>6.4521745081479792E-3</v>
      </c>
      <c r="N39" s="27">
        <f t="shared" ref="N39:N62" si="23">(H39/B39)*10</f>
        <v>2.4570031586463599</v>
      </c>
      <c r="O39" s="151">
        <f t="shared" ref="O39:O62" si="24">(I39/C39)*10</f>
        <v>2.5274653796559181</v>
      </c>
      <c r="P39" s="61">
        <f t="shared" si="8"/>
        <v>2.86781157613074E-2</v>
      </c>
    </row>
    <row r="40" spans="1:16" ht="20.100000000000001" customHeight="1" x14ac:dyDescent="0.25">
      <c r="A40" s="38" t="s">
        <v>176</v>
      </c>
      <c r="B40" s="19">
        <v>37186.420000000006</v>
      </c>
      <c r="C40" s="140">
        <v>34985.950000000012</v>
      </c>
      <c r="D40" s="247">
        <f t="shared" si="19"/>
        <v>0.21358643915462863</v>
      </c>
      <c r="E40" s="215">
        <f t="shared" si="20"/>
        <v>0.19656878928600247</v>
      </c>
      <c r="F40" s="52">
        <f t="shared" ref="F40:F62" si="25">(C40-B40)/B40</f>
        <v>-5.91740210539222E-2</v>
      </c>
      <c r="H40" s="19">
        <v>8619.2539999999972</v>
      </c>
      <c r="I40" s="140">
        <v>8064.7559999999994</v>
      </c>
      <c r="J40" s="247">
        <f t="shared" si="21"/>
        <v>0.20698293097924222</v>
      </c>
      <c r="K40" s="215">
        <f t="shared" si="22"/>
        <v>0.19295769940185609</v>
      </c>
      <c r="L40" s="52">
        <f t="shared" ref="L40:L62" si="26">(I40-H40)/H40</f>
        <v>-6.4332481674167857E-2</v>
      </c>
      <c r="N40" s="27">
        <f t="shared" si="23"/>
        <v>2.317849903271139</v>
      </c>
      <c r="O40" s="152">
        <f t="shared" si="24"/>
        <v>2.3051413495989097</v>
      </c>
      <c r="P40" s="52">
        <f t="shared" si="8"/>
        <v>-5.4829062288692595E-3</v>
      </c>
    </row>
    <row r="41" spans="1:16" ht="20.100000000000001" customHeight="1" x14ac:dyDescent="0.25">
      <c r="A41" s="38" t="s">
        <v>178</v>
      </c>
      <c r="B41" s="19">
        <v>18678.509999999998</v>
      </c>
      <c r="C41" s="140">
        <v>25211.59</v>
      </c>
      <c r="D41" s="247">
        <f t="shared" si="19"/>
        <v>0.10728315443148659</v>
      </c>
      <c r="E41" s="215">
        <f t="shared" si="20"/>
        <v>0.14165148358912893</v>
      </c>
      <c r="F41" s="52">
        <f t="shared" si="25"/>
        <v>0.34976451547794779</v>
      </c>
      <c r="H41" s="19">
        <v>3740.931</v>
      </c>
      <c r="I41" s="140">
        <v>5006.5839999999989</v>
      </c>
      <c r="J41" s="247">
        <f t="shared" si="21"/>
        <v>8.9834788831041276E-2</v>
      </c>
      <c r="K41" s="215">
        <f t="shared" si="22"/>
        <v>0.11978774441559571</v>
      </c>
      <c r="L41" s="52">
        <f t="shared" si="26"/>
        <v>0.33832567347539927</v>
      </c>
      <c r="N41" s="27">
        <f t="shared" si="23"/>
        <v>2.0027994738338339</v>
      </c>
      <c r="O41" s="152">
        <f t="shared" si="24"/>
        <v>1.98582636001934</v>
      </c>
      <c r="P41" s="52">
        <f t="shared" si="8"/>
        <v>-8.4746945644055844E-3</v>
      </c>
    </row>
    <row r="42" spans="1:16" ht="20.100000000000001" customHeight="1" x14ac:dyDescent="0.25">
      <c r="A42" s="38" t="s">
        <v>167</v>
      </c>
      <c r="B42" s="19">
        <v>12435.509999999998</v>
      </c>
      <c r="C42" s="140">
        <v>17401.57</v>
      </c>
      <c r="D42" s="247">
        <f t="shared" si="19"/>
        <v>7.142543702705921E-2</v>
      </c>
      <c r="E42" s="215">
        <f t="shared" si="20"/>
        <v>9.7770835051659913E-2</v>
      </c>
      <c r="F42" s="52">
        <f t="shared" si="25"/>
        <v>0.39934510124635031</v>
      </c>
      <c r="H42" s="19">
        <v>3519.3219999999997</v>
      </c>
      <c r="I42" s="140">
        <v>4464.2669999999998</v>
      </c>
      <c r="J42" s="247">
        <f t="shared" si="21"/>
        <v>8.4513066051856559E-2</v>
      </c>
      <c r="K42" s="215">
        <f t="shared" si="22"/>
        <v>0.10681224451621671</v>
      </c>
      <c r="L42" s="52">
        <f t="shared" si="26"/>
        <v>0.26850200123773849</v>
      </c>
      <c r="N42" s="27">
        <f t="shared" si="23"/>
        <v>2.8300584374907025</v>
      </c>
      <c r="O42" s="152">
        <f t="shared" si="24"/>
        <v>2.5654392103700987</v>
      </c>
      <c r="P42" s="52">
        <f t="shared" si="8"/>
        <v>-9.3503096478541589E-2</v>
      </c>
    </row>
    <row r="43" spans="1:16" ht="20.100000000000001" customHeight="1" x14ac:dyDescent="0.25">
      <c r="A43" s="38" t="s">
        <v>169</v>
      </c>
      <c r="B43" s="19">
        <v>20315.370000000003</v>
      </c>
      <c r="C43" s="140">
        <v>18586.330000000002</v>
      </c>
      <c r="D43" s="247">
        <f t="shared" si="19"/>
        <v>0.11668473433067146</v>
      </c>
      <c r="E43" s="215">
        <f t="shared" si="20"/>
        <v>0.10442741687363372</v>
      </c>
      <c r="F43" s="52">
        <f t="shared" si="25"/>
        <v>-8.5109943850395081E-2</v>
      </c>
      <c r="H43" s="19">
        <v>4895.1090000000004</v>
      </c>
      <c r="I43" s="140">
        <v>4119.335</v>
      </c>
      <c r="J43" s="247">
        <f t="shared" si="21"/>
        <v>0.11755124147436284</v>
      </c>
      <c r="K43" s="215">
        <f t="shared" si="22"/>
        <v>9.8559386628131698E-2</v>
      </c>
      <c r="L43" s="52">
        <f t="shared" si="26"/>
        <v>-0.15847941281797817</v>
      </c>
      <c r="N43" s="27">
        <f t="shared" si="23"/>
        <v>2.4095593631816699</v>
      </c>
      <c r="O43" s="152">
        <f t="shared" si="24"/>
        <v>2.2163251163624018</v>
      </c>
      <c r="P43" s="52">
        <f t="shared" ref="P43:P50" si="27">(O43-N43)/N43</f>
        <v>-8.0194847975903163E-2</v>
      </c>
    </row>
    <row r="44" spans="1:16" ht="20.100000000000001" customHeight="1" x14ac:dyDescent="0.25">
      <c r="A44" s="38" t="s">
        <v>163</v>
      </c>
      <c r="B44" s="19">
        <v>11191.059999999998</v>
      </c>
      <c r="C44" s="140">
        <v>12142.65</v>
      </c>
      <c r="D44" s="247">
        <f t="shared" si="19"/>
        <v>6.427772976709771E-2</v>
      </c>
      <c r="E44" s="215">
        <f t="shared" si="20"/>
        <v>6.8223558577762702E-2</v>
      </c>
      <c r="F44" s="52">
        <f t="shared" ref="F44:F55" si="28">(C44-B44)/B44</f>
        <v>8.5031266028419303E-2</v>
      </c>
      <c r="H44" s="19">
        <v>2074.4459999999999</v>
      </c>
      <c r="I44" s="140">
        <v>2489.8050000000003</v>
      </c>
      <c r="J44" s="247">
        <f t="shared" si="21"/>
        <v>4.9815786057374016E-2</v>
      </c>
      <c r="K44" s="215">
        <f t="shared" si="22"/>
        <v>5.9571181664918114E-2</v>
      </c>
      <c r="L44" s="52">
        <f t="shared" ref="L44:L55" si="29">(I44-H44)/H44</f>
        <v>0.20022647010334343</v>
      </c>
      <c r="N44" s="27">
        <f t="shared" si="23"/>
        <v>1.8536635492973861</v>
      </c>
      <c r="O44" s="152">
        <f t="shared" si="24"/>
        <v>2.0504626255389065</v>
      </c>
      <c r="P44" s="52">
        <f t="shared" si="27"/>
        <v>0.10616763560793718</v>
      </c>
    </row>
    <row r="45" spans="1:16" ht="20.100000000000001" customHeight="1" x14ac:dyDescent="0.25">
      <c r="A45" s="38" t="s">
        <v>170</v>
      </c>
      <c r="B45" s="19">
        <v>6518.35</v>
      </c>
      <c r="C45" s="140">
        <v>7939.4400000000005</v>
      </c>
      <c r="D45" s="247">
        <f t="shared" si="19"/>
        <v>3.7439236303563869E-2</v>
      </c>
      <c r="E45" s="215">
        <f t="shared" si="20"/>
        <v>4.4607795655366198E-2</v>
      </c>
      <c r="F45" s="52">
        <f t="shared" si="28"/>
        <v>0.2180137611512116</v>
      </c>
      <c r="H45" s="19">
        <v>1792.769</v>
      </c>
      <c r="I45" s="140">
        <v>2123.7959999999998</v>
      </c>
      <c r="J45" s="247">
        <f t="shared" si="21"/>
        <v>4.3051589173346699E-2</v>
      </c>
      <c r="K45" s="215">
        <f t="shared" si="22"/>
        <v>5.0814034567055015E-2</v>
      </c>
      <c r="L45" s="52">
        <f t="shared" si="29"/>
        <v>0.18464565150334472</v>
      </c>
      <c r="N45" s="27">
        <f t="shared" si="23"/>
        <v>2.7503417275844342</v>
      </c>
      <c r="O45" s="152">
        <f t="shared" si="24"/>
        <v>2.6749947099543543</v>
      </c>
      <c r="P45" s="52">
        <f t="shared" si="27"/>
        <v>-2.7395511210258062E-2</v>
      </c>
    </row>
    <row r="46" spans="1:16" ht="20.100000000000001" customHeight="1" x14ac:dyDescent="0.25">
      <c r="A46" s="38" t="s">
        <v>181</v>
      </c>
      <c r="B46" s="19">
        <v>3959.0299999999997</v>
      </c>
      <c r="C46" s="140">
        <v>5244.3099999999995</v>
      </c>
      <c r="D46" s="247">
        <f t="shared" si="19"/>
        <v>2.2739352704733321E-2</v>
      </c>
      <c r="E46" s="215">
        <f t="shared" si="20"/>
        <v>2.9465190093179553E-2</v>
      </c>
      <c r="F46" s="52">
        <f t="shared" si="28"/>
        <v>0.32464517823810374</v>
      </c>
      <c r="H46" s="19">
        <v>1187.8089999999997</v>
      </c>
      <c r="I46" s="140">
        <v>1413.6490000000001</v>
      </c>
      <c r="J46" s="247">
        <f t="shared" si="21"/>
        <v>2.8524068122777534E-2</v>
      </c>
      <c r="K46" s="215">
        <f t="shared" si="22"/>
        <v>3.3823026859304176E-2</v>
      </c>
      <c r="L46" s="52">
        <f t="shared" si="29"/>
        <v>0.19013157839349629</v>
      </c>
      <c r="N46" s="27">
        <f t="shared" si="23"/>
        <v>3.000252587123613</v>
      </c>
      <c r="O46" s="152">
        <f t="shared" si="24"/>
        <v>2.6955862639699029</v>
      </c>
      <c r="P46" s="52">
        <f t="shared" si="27"/>
        <v>-0.10154689123884675</v>
      </c>
    </row>
    <row r="47" spans="1:16" ht="20.100000000000001" customHeight="1" x14ac:dyDescent="0.25">
      <c r="A47" s="38" t="s">
        <v>175</v>
      </c>
      <c r="B47" s="19">
        <v>4587.3599999999997</v>
      </c>
      <c r="C47" s="140">
        <v>4579.6499999999996</v>
      </c>
      <c r="D47" s="247">
        <f t="shared" si="19"/>
        <v>2.634827142597693E-2</v>
      </c>
      <c r="E47" s="215">
        <f t="shared" si="20"/>
        <v>2.5730793528649099E-2</v>
      </c>
      <c r="F47" s="52">
        <f t="shared" si="28"/>
        <v>-1.6807052422308337E-3</v>
      </c>
      <c r="H47" s="19">
        <v>989.76099999999997</v>
      </c>
      <c r="I47" s="140">
        <v>1033.3249999999998</v>
      </c>
      <c r="J47" s="247">
        <f t="shared" si="21"/>
        <v>2.376813964978243E-2</v>
      </c>
      <c r="K47" s="215">
        <f t="shared" si="22"/>
        <v>2.4723378454899678E-2</v>
      </c>
      <c r="L47" s="52">
        <f t="shared" si="29"/>
        <v>4.4014666166882564E-2</v>
      </c>
      <c r="N47" s="27">
        <f t="shared" si="23"/>
        <v>2.1575830107076839</v>
      </c>
      <c r="O47" s="152">
        <f t="shared" si="24"/>
        <v>2.2563405500420335</v>
      </c>
      <c r="P47" s="52">
        <f t="shared" si="27"/>
        <v>4.5772301155614536E-2</v>
      </c>
    </row>
    <row r="48" spans="1:16" ht="20.100000000000001" customHeight="1" x14ac:dyDescent="0.25">
      <c r="A48" s="38" t="s">
        <v>177</v>
      </c>
      <c r="B48" s="19">
        <v>5704.7799999999988</v>
      </c>
      <c r="C48" s="140">
        <v>3168.1400000000008</v>
      </c>
      <c r="D48" s="247">
        <f t="shared" si="19"/>
        <v>3.2766360578957099E-2</v>
      </c>
      <c r="E48" s="215">
        <f t="shared" si="20"/>
        <v>1.780021534611911E-2</v>
      </c>
      <c r="F48" s="52">
        <f t="shared" si="28"/>
        <v>-0.44465167806646333</v>
      </c>
      <c r="H48" s="19">
        <v>1491.3210000000001</v>
      </c>
      <c r="I48" s="140">
        <v>829.95899999999983</v>
      </c>
      <c r="J48" s="247">
        <f t="shared" si="21"/>
        <v>3.5812611115868566E-2</v>
      </c>
      <c r="K48" s="215">
        <f t="shared" si="22"/>
        <v>1.9857634780006368E-2</v>
      </c>
      <c r="L48" s="52">
        <f t="shared" si="29"/>
        <v>-0.4434739402181021</v>
      </c>
      <c r="N48" s="27">
        <f t="shared" si="23"/>
        <v>2.6141604058351078</v>
      </c>
      <c r="O48" s="152">
        <f t="shared" si="24"/>
        <v>2.6197043059965774</v>
      </c>
      <c r="P48" s="52">
        <f t="shared" si="27"/>
        <v>2.1207191988276758E-3</v>
      </c>
    </row>
    <row r="49" spans="1:16" ht="20.100000000000001" customHeight="1" x14ac:dyDescent="0.25">
      <c r="A49" s="38" t="s">
        <v>186</v>
      </c>
      <c r="B49" s="19">
        <v>3163.5299999999993</v>
      </c>
      <c r="C49" s="140">
        <v>2880.16</v>
      </c>
      <c r="D49" s="247">
        <f t="shared" si="19"/>
        <v>1.8170265055330471E-2</v>
      </c>
      <c r="E49" s="215">
        <f t="shared" si="20"/>
        <v>1.6182197829413599E-2</v>
      </c>
      <c r="F49" s="52">
        <f t="shared" si="28"/>
        <v>-8.957398855076433E-2</v>
      </c>
      <c r="H49" s="19">
        <v>872.56100000000004</v>
      </c>
      <c r="I49" s="140">
        <v>761.35399999999993</v>
      </c>
      <c r="J49" s="247">
        <f t="shared" si="21"/>
        <v>2.0953696600445774E-2</v>
      </c>
      <c r="K49" s="215">
        <f t="shared" si="22"/>
        <v>1.8216188595216114E-2</v>
      </c>
      <c r="L49" s="52">
        <f t="shared" si="29"/>
        <v>-0.12744896918381649</v>
      </c>
      <c r="N49" s="27">
        <f t="shared" ref="N49" si="30">(H49/B49)*10</f>
        <v>2.7581878471201482</v>
      </c>
      <c r="O49" s="152">
        <f t="shared" ref="O49" si="31">(I49/C49)*10</f>
        <v>2.6434434198100103</v>
      </c>
      <c r="P49" s="52">
        <f t="shared" ref="P49" si="32">(O49-N49)/N49</f>
        <v>-4.160138238225642E-2</v>
      </c>
    </row>
    <row r="50" spans="1:16" ht="20.100000000000001" customHeight="1" x14ac:dyDescent="0.25">
      <c r="A50" s="38" t="s">
        <v>191</v>
      </c>
      <c r="B50" s="19">
        <v>1621.9299999999998</v>
      </c>
      <c r="C50" s="140">
        <v>1425.7500000000002</v>
      </c>
      <c r="D50" s="247">
        <f t="shared" si="19"/>
        <v>9.315826940535463E-3</v>
      </c>
      <c r="E50" s="215">
        <f t="shared" si="20"/>
        <v>8.0105857158235799E-3</v>
      </c>
      <c r="F50" s="52">
        <f t="shared" si="28"/>
        <v>-0.12095466512118255</v>
      </c>
      <c r="H50" s="19">
        <v>344.34800000000013</v>
      </c>
      <c r="I50" s="140">
        <v>272.69599999999997</v>
      </c>
      <c r="J50" s="247">
        <f t="shared" si="21"/>
        <v>8.2691794808274766E-3</v>
      </c>
      <c r="K50" s="215">
        <f t="shared" si="22"/>
        <v>6.5245362409090298E-3</v>
      </c>
      <c r="L50" s="52">
        <f t="shared" si="29"/>
        <v>-0.20808019793929436</v>
      </c>
      <c r="N50" s="27">
        <f t="shared" si="23"/>
        <v>2.1230755951243281</v>
      </c>
      <c r="O50" s="152">
        <f t="shared" si="24"/>
        <v>1.912649482728388</v>
      </c>
      <c r="P50" s="52">
        <f t="shared" si="27"/>
        <v>-9.9113810586484316E-2</v>
      </c>
    </row>
    <row r="51" spans="1:16" ht="20.100000000000001" customHeight="1" x14ac:dyDescent="0.25">
      <c r="A51" s="38" t="s">
        <v>188</v>
      </c>
      <c r="B51" s="19">
        <v>3019.9800000000009</v>
      </c>
      <c r="C51" s="140">
        <v>1050.8900000000001</v>
      </c>
      <c r="D51" s="247">
        <f t="shared" si="19"/>
        <v>1.7345761558068658E-2</v>
      </c>
      <c r="E51" s="215">
        <f t="shared" si="20"/>
        <v>5.9044323499223856E-3</v>
      </c>
      <c r="F51" s="52">
        <f t="shared" si="28"/>
        <v>-0.65202087431042599</v>
      </c>
      <c r="H51" s="19">
        <v>770.27300000000002</v>
      </c>
      <c r="I51" s="140">
        <v>250.52899999999997</v>
      </c>
      <c r="J51" s="247">
        <f t="shared" si="21"/>
        <v>1.8497350605304577E-2</v>
      </c>
      <c r="K51" s="215">
        <f t="shared" si="22"/>
        <v>5.9941676441850932E-3</v>
      </c>
      <c r="L51" s="52">
        <f t="shared" si="29"/>
        <v>-0.67475297719120364</v>
      </c>
      <c r="N51" s="27">
        <f t="shared" ref="N51" si="33">(H51/B51)*10</f>
        <v>2.5505897390048933</v>
      </c>
      <c r="O51" s="152">
        <f t="shared" ref="O51" si="34">(I51/C51)*10</f>
        <v>2.3839697779976969</v>
      </c>
      <c r="P51" s="52">
        <f t="shared" ref="P51" si="35">(O51-N51)/N51</f>
        <v>-6.5326053210032417E-2</v>
      </c>
    </row>
    <row r="52" spans="1:16" ht="20.100000000000001" customHeight="1" x14ac:dyDescent="0.25">
      <c r="A52" s="38" t="s">
        <v>192</v>
      </c>
      <c r="B52" s="19">
        <v>1071.79</v>
      </c>
      <c r="C52" s="140">
        <v>577.45000000000005</v>
      </c>
      <c r="D52" s="247">
        <f t="shared" si="19"/>
        <v>6.1560055961703058E-3</v>
      </c>
      <c r="E52" s="215">
        <f t="shared" si="20"/>
        <v>3.2444066081727695E-3</v>
      </c>
      <c r="F52" s="52">
        <f t="shared" si="28"/>
        <v>-0.46122841228225675</v>
      </c>
      <c r="H52" s="19">
        <v>262.87799999999999</v>
      </c>
      <c r="I52" s="140">
        <v>141.941</v>
      </c>
      <c r="J52" s="247">
        <f t="shared" si="21"/>
        <v>6.3127573372314186E-3</v>
      </c>
      <c r="K52" s="215">
        <f t="shared" si="22"/>
        <v>3.3960864793428163E-3</v>
      </c>
      <c r="L52" s="52">
        <f t="shared" si="29"/>
        <v>-0.46004990908330096</v>
      </c>
      <c r="N52" s="27">
        <f t="shared" ref="N52:N53" si="36">(H52/B52)*10</f>
        <v>2.4527006223234031</v>
      </c>
      <c r="O52" s="152">
        <f t="shared" ref="O52:O53" si="37">(I52/C52)*10</f>
        <v>2.4580656333881721</v>
      </c>
      <c r="P52" s="52">
        <f t="shared" ref="P52:P53" si="38">(O52-N52)/N52</f>
        <v>2.187389286706649E-3</v>
      </c>
    </row>
    <row r="53" spans="1:16" ht="20.100000000000001" customHeight="1" x14ac:dyDescent="0.25">
      <c r="A53" s="38" t="s">
        <v>193</v>
      </c>
      <c r="B53" s="19">
        <v>1113.33</v>
      </c>
      <c r="C53" s="140">
        <v>539.88</v>
      </c>
      <c r="D53" s="247">
        <f t="shared" si="19"/>
        <v>6.3945975521177527E-3</v>
      </c>
      <c r="E53" s="215">
        <f t="shared" si="20"/>
        <v>3.0333193170323223E-3</v>
      </c>
      <c r="F53" s="52">
        <f t="shared" si="28"/>
        <v>-0.51507639244428871</v>
      </c>
      <c r="H53" s="19">
        <v>294.20599999999996</v>
      </c>
      <c r="I53" s="140">
        <v>119.49600000000001</v>
      </c>
      <c r="J53" s="247">
        <f t="shared" si="21"/>
        <v>7.0650685304875513E-3</v>
      </c>
      <c r="K53" s="215">
        <f t="shared" si="22"/>
        <v>2.8590664426455304E-3</v>
      </c>
      <c r="L53" s="52">
        <f t="shared" si="29"/>
        <v>-0.59383561178222055</v>
      </c>
      <c r="N53" s="27">
        <f t="shared" si="36"/>
        <v>2.6425767741819586</v>
      </c>
      <c r="O53" s="152">
        <f t="shared" si="37"/>
        <v>2.2133807512780619</v>
      </c>
      <c r="P53" s="52">
        <f t="shared" si="38"/>
        <v>-0.1624157250972432</v>
      </c>
    </row>
    <row r="54" spans="1:16" ht="20.100000000000001" customHeight="1" x14ac:dyDescent="0.25">
      <c r="A54" s="38" t="s">
        <v>194</v>
      </c>
      <c r="B54" s="19">
        <v>624.67000000000007</v>
      </c>
      <c r="C54" s="140">
        <v>316.20000000000005</v>
      </c>
      <c r="D54" s="247">
        <f t="shared" si="19"/>
        <v>3.5878968974889722E-3</v>
      </c>
      <c r="E54" s="215">
        <f t="shared" si="20"/>
        <v>1.7765717715892801E-3</v>
      </c>
      <c r="F54" s="52">
        <f t="shared" si="28"/>
        <v>-0.49381273312308899</v>
      </c>
      <c r="H54" s="19">
        <v>154.54400000000004</v>
      </c>
      <c r="I54" s="140">
        <v>104.61800000000001</v>
      </c>
      <c r="J54" s="247">
        <f t="shared" si="21"/>
        <v>3.7112225820536242E-3</v>
      </c>
      <c r="K54" s="215">
        <f t="shared" si="22"/>
        <v>2.5030947738559459E-3</v>
      </c>
      <c r="L54" s="52">
        <f t="shared" si="29"/>
        <v>-0.32305362874003529</v>
      </c>
      <c r="N54" s="27">
        <f t="shared" ref="N54" si="39">(H54/B54)*10</f>
        <v>2.4740102774264816</v>
      </c>
      <c r="O54" s="152">
        <f t="shared" ref="O54" si="40">(I54/C54)*10</f>
        <v>3.308602150537634</v>
      </c>
      <c r="P54" s="52">
        <f t="shared" ref="P54" si="41">(O54-N54)/N54</f>
        <v>0.33734373730222039</v>
      </c>
    </row>
    <row r="55" spans="1:16" ht="20.100000000000001" customHeight="1" x14ac:dyDescent="0.25">
      <c r="A55" s="38" t="s">
        <v>196</v>
      </c>
      <c r="B55" s="19">
        <v>87.070000000000022</v>
      </c>
      <c r="C55" s="140">
        <v>378.57</v>
      </c>
      <c r="D55" s="247">
        <f t="shared" si="19"/>
        <v>5.0010114598806547E-4</v>
      </c>
      <c r="E55" s="215">
        <f t="shared" si="20"/>
        <v>2.1269980252073169E-3</v>
      </c>
      <c r="F55" s="52">
        <f t="shared" si="28"/>
        <v>3.3478810152750653</v>
      </c>
      <c r="H55" s="19">
        <v>18.183999999999997</v>
      </c>
      <c r="I55" s="140">
        <v>84.63</v>
      </c>
      <c r="J55" s="247">
        <f t="shared" si="21"/>
        <v>4.3667092499264336E-4</v>
      </c>
      <c r="K55" s="215">
        <f t="shared" si="22"/>
        <v>2.0248610249806787E-3</v>
      </c>
      <c r="L55" s="52">
        <f t="shared" si="29"/>
        <v>3.6540915090189183</v>
      </c>
      <c r="N55" s="27">
        <f t="shared" ref="N55" si="42">(H55/B55)*10</f>
        <v>2.0884345928563217</v>
      </c>
      <c r="O55" s="152">
        <f t="shared" ref="O55" si="43">(I55/C55)*10</f>
        <v>2.2355178698787541</v>
      </c>
      <c r="P55" s="52">
        <f t="shared" ref="P55" si="44">(O55-N55)/N55</f>
        <v>7.0427523814029877E-2</v>
      </c>
    </row>
    <row r="56" spans="1:16" ht="20.100000000000001" customHeight="1" x14ac:dyDescent="0.25">
      <c r="A56" s="38" t="s">
        <v>182</v>
      </c>
      <c r="B56" s="19">
        <v>408.45</v>
      </c>
      <c r="C56" s="140">
        <v>161.75999999999996</v>
      </c>
      <c r="D56" s="247">
        <f t="shared" si="19"/>
        <v>2.346001069011431E-3</v>
      </c>
      <c r="E56" s="215">
        <f t="shared" si="20"/>
        <v>9.0884961977318729E-4</v>
      </c>
      <c r="F56" s="52">
        <f t="shared" ref="F56:F59" si="45">(C56-B56)/B56</f>
        <v>-0.60396621373485138</v>
      </c>
      <c r="H56" s="19">
        <v>164.387</v>
      </c>
      <c r="I56" s="140">
        <v>30.837</v>
      </c>
      <c r="J56" s="247">
        <f t="shared" si="21"/>
        <v>3.9475925729633562E-3</v>
      </c>
      <c r="K56" s="215">
        <f t="shared" si="22"/>
        <v>7.3780739013741222E-4</v>
      </c>
      <c r="L56" s="52">
        <f t="shared" ref="L56:L59" si="46">(I56-H56)/H56</f>
        <v>-0.81241217371203323</v>
      </c>
      <c r="N56" s="27">
        <f t="shared" si="23"/>
        <v>4.0246541804382421</v>
      </c>
      <c r="O56" s="152">
        <f t="shared" si="24"/>
        <v>1.9063427299703268</v>
      </c>
      <c r="P56" s="52">
        <f t="shared" ref="P56" si="47">(O56-N56)/N56</f>
        <v>-0.52633378061745761</v>
      </c>
    </row>
    <row r="57" spans="1:16" ht="20.100000000000001" customHeight="1" x14ac:dyDescent="0.25">
      <c r="A57" s="38" t="s">
        <v>190</v>
      </c>
      <c r="B57" s="19">
        <v>102.77999999999999</v>
      </c>
      <c r="C57" s="140">
        <v>72.909999999999982</v>
      </c>
      <c r="D57" s="247">
        <f t="shared" si="19"/>
        <v>5.9033416543761747E-4</v>
      </c>
      <c r="E57" s="215">
        <f t="shared" si="20"/>
        <v>4.0964531267101314E-4</v>
      </c>
      <c r="F57" s="52">
        <f t="shared" si="45"/>
        <v>-0.29062074333527932</v>
      </c>
      <c r="H57" s="19">
        <v>44.919000000000004</v>
      </c>
      <c r="I57" s="140">
        <v>26.096999999999994</v>
      </c>
      <c r="J57" s="247">
        <f t="shared" si="21"/>
        <v>1.0786857280985784E-3</v>
      </c>
      <c r="K57" s="215">
        <f t="shared" si="22"/>
        <v>6.2439794598748394E-4</v>
      </c>
      <c r="L57" s="52">
        <f t="shared" si="46"/>
        <v>-0.41902090429439676</v>
      </c>
      <c r="N57" s="27">
        <f t="shared" ref="N57:N59" si="48">(H57/B57)*10</f>
        <v>4.3704028021015775</v>
      </c>
      <c r="O57" s="152">
        <f t="shared" ref="O57:O59" si="49">(I57/C57)*10</f>
        <v>3.5793443972020302</v>
      </c>
      <c r="P57" s="52">
        <f t="shared" ref="P57:P59" si="50">(O57-N57)/N57</f>
        <v>-0.18100354606196808</v>
      </c>
    </row>
    <row r="58" spans="1:16" ht="20.100000000000001" customHeight="1" x14ac:dyDescent="0.25">
      <c r="A58" s="38" t="s">
        <v>189</v>
      </c>
      <c r="B58" s="19">
        <v>156.15999999999997</v>
      </c>
      <c r="C58" s="140">
        <v>69.61</v>
      </c>
      <c r="D58" s="247">
        <f t="shared" si="19"/>
        <v>8.9693114686454885E-4</v>
      </c>
      <c r="E58" s="215">
        <f t="shared" si="20"/>
        <v>3.9110424105101127E-4</v>
      </c>
      <c r="F58" s="52">
        <f t="shared" si="45"/>
        <v>-0.55423924180327855</v>
      </c>
      <c r="H58" s="19">
        <v>39.184000000000005</v>
      </c>
      <c r="I58" s="140">
        <v>19.847000000000005</v>
      </c>
      <c r="J58" s="247">
        <f t="shared" si="21"/>
        <v>9.409653280307821E-4</v>
      </c>
      <c r="K58" s="215">
        <f t="shared" si="22"/>
        <v>4.7486017680245236E-4</v>
      </c>
      <c r="L58" s="52">
        <f t="shared" si="46"/>
        <v>-0.49349224173131884</v>
      </c>
      <c r="N58" s="27">
        <f t="shared" ref="N58" si="51">(H58/B58)*10</f>
        <v>2.5092213114754109</v>
      </c>
      <c r="O58" s="152">
        <f t="shared" ref="O58" si="52">(I58/C58)*10</f>
        <v>2.8511708087918408</v>
      </c>
      <c r="P58" s="52">
        <f t="shared" ref="P58" si="53">(O58-N58)/N58</f>
        <v>0.13627713735436317</v>
      </c>
    </row>
    <row r="59" spans="1:16" ht="20.100000000000001" customHeight="1" x14ac:dyDescent="0.25">
      <c r="A59" s="38" t="s">
        <v>218</v>
      </c>
      <c r="B59" s="19">
        <v>14.04</v>
      </c>
      <c r="C59" s="140">
        <v>51.12</v>
      </c>
      <c r="D59" s="247">
        <f t="shared" si="19"/>
        <v>8.0641094403037067E-5</v>
      </c>
      <c r="E59" s="215">
        <f t="shared" si="20"/>
        <v>2.8721805491348505E-4</v>
      </c>
      <c r="F59" s="52">
        <f t="shared" si="45"/>
        <v>2.641025641025641</v>
      </c>
      <c r="H59" s="19">
        <v>8.2789999999999999</v>
      </c>
      <c r="I59" s="140">
        <v>19.145</v>
      </c>
      <c r="J59" s="247">
        <f t="shared" si="21"/>
        <v>1.9881206489298804E-4</v>
      </c>
      <c r="K59" s="215">
        <f t="shared" si="22"/>
        <v>4.5806409456758949E-4</v>
      </c>
      <c r="L59" s="52">
        <f t="shared" si="46"/>
        <v>1.3124773523372388</v>
      </c>
      <c r="N59" s="27">
        <f t="shared" si="48"/>
        <v>5.8967236467236468</v>
      </c>
      <c r="O59" s="152">
        <f t="shared" si="49"/>
        <v>3.7451095461658843</v>
      </c>
      <c r="P59" s="52">
        <f t="shared" si="50"/>
        <v>-0.36488298069611047</v>
      </c>
    </row>
    <row r="60" spans="1:16" ht="20.100000000000001" customHeight="1" x14ac:dyDescent="0.25">
      <c r="A60" s="38" t="s">
        <v>215</v>
      </c>
      <c r="B60" s="19">
        <v>7.87</v>
      </c>
      <c r="C60" s="140">
        <v>51.67</v>
      </c>
      <c r="D60" s="247">
        <f t="shared" si="19"/>
        <v>4.520266474016394E-5</v>
      </c>
      <c r="E60" s="215">
        <f t="shared" si="20"/>
        <v>2.9030823351681876E-4</v>
      </c>
      <c r="F60" s="52">
        <f t="shared" ref="F60:F61" si="54">(C60-B60)/B60</f>
        <v>5.5654383735705215</v>
      </c>
      <c r="H60" s="19">
        <v>3.7090000000000005</v>
      </c>
      <c r="I60" s="140">
        <v>14.989999999999998</v>
      </c>
      <c r="J60" s="247">
        <f t="shared" si="21"/>
        <v>8.9067997184212204E-5</v>
      </c>
      <c r="K60" s="215">
        <f t="shared" si="22"/>
        <v>3.5865138561338029E-4</v>
      </c>
      <c r="L60" s="52">
        <f t="shared" ref="L60:L61" si="55">(I60-H60)/H60</f>
        <v>3.0415206255055263</v>
      </c>
      <c r="N60" s="27">
        <f t="shared" ref="N60:N61" si="56">(H60/B60)*10</f>
        <v>4.7128335451080057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150.44999999998254</v>
      </c>
      <c r="C61" s="140">
        <f>C62-SUM(C39:C60)</f>
        <v>68.46999999997206</v>
      </c>
      <c r="D61" s="247">
        <f t="shared" si="19"/>
        <v>8.6413480434013661E-4</v>
      </c>
      <c r="E61" s="215">
        <f t="shared" si="20"/>
        <v>3.8469914358212634E-4</v>
      </c>
      <c r="F61" s="52">
        <f t="shared" si="54"/>
        <v>-0.54489863742120304</v>
      </c>
      <c r="H61" s="19">
        <f>H62-SUM(H39:H60)</f>
        <v>38.090999999985797</v>
      </c>
      <c r="I61" s="140">
        <f>I62-SUM(I39:I60)</f>
        <v>21.187000000005355</v>
      </c>
      <c r="J61" s="247">
        <f t="shared" si="21"/>
        <v>9.1471800505326544E-4</v>
      </c>
      <c r="K61" s="215">
        <f t="shared" si="22"/>
        <v>5.0692107451585119E-4</v>
      </c>
      <c r="L61" s="52">
        <f t="shared" si="55"/>
        <v>-0.44377937045461513</v>
      </c>
      <c r="N61" s="27">
        <f t="shared" si="56"/>
        <v>2.531804586240626</v>
      </c>
      <c r="O61" s="152">
        <f t="shared" ref="O61" si="58">(I61/C61)*10</f>
        <v>3.0943478895887249</v>
      </c>
      <c r="P61" s="52">
        <f t="shared" si="57"/>
        <v>0.22219064868011659</v>
      </c>
    </row>
    <row r="62" spans="1:16" ht="26.25" customHeight="1" thickBot="1" x14ac:dyDescent="0.3">
      <c r="A62" s="12" t="s">
        <v>18</v>
      </c>
      <c r="B62" s="17">
        <v>174104.78</v>
      </c>
      <c r="C62" s="145">
        <v>177983.24000000002</v>
      </c>
      <c r="D62" s="253">
        <f>SUM(D39:D61)</f>
        <v>1</v>
      </c>
      <c r="E62" s="254">
        <f>SUM(E39:E61)</f>
        <v>1</v>
      </c>
      <c r="F62" s="57">
        <f t="shared" si="25"/>
        <v>2.2276585398746784E-2</v>
      </c>
      <c r="G62" s="1"/>
      <c r="H62" s="17">
        <v>41642.34199999999</v>
      </c>
      <c r="I62" s="145">
        <v>41795.461000000003</v>
      </c>
      <c r="J62" s="253">
        <f>SUM(J39:J61)</f>
        <v>0.99999999999999989</v>
      </c>
      <c r="K62" s="254">
        <f>SUM(K39:K61)</f>
        <v>1</v>
      </c>
      <c r="L62" s="57">
        <f t="shared" si="26"/>
        <v>3.6770026047049267E-3</v>
      </c>
      <c r="M62" s="1"/>
      <c r="N62" s="29">
        <f t="shared" si="23"/>
        <v>2.391797743864355</v>
      </c>
      <c r="O62" s="146">
        <f t="shared" si="24"/>
        <v>2.3482807145212097</v>
      </c>
      <c r="P62" s="57">
        <f t="shared" si="8"/>
        <v>-1.8194276441132574E-2</v>
      </c>
    </row>
    <row r="64" spans="1:16" ht="15.75" thickBot="1" x14ac:dyDescent="0.3"/>
    <row r="65" spans="1:16" x14ac:dyDescent="0.25">
      <c r="A65" s="368" t="s">
        <v>15</v>
      </c>
      <c r="B65" s="362" t="s">
        <v>1</v>
      </c>
      <c r="C65" s="355"/>
      <c r="D65" s="362" t="s">
        <v>104</v>
      </c>
      <c r="E65" s="355"/>
      <c r="F65" s="130" t="s">
        <v>0</v>
      </c>
      <c r="H65" s="371" t="s">
        <v>19</v>
      </c>
      <c r="I65" s="372"/>
      <c r="J65" s="362" t="s">
        <v>104</v>
      </c>
      <c r="K65" s="360"/>
      <c r="L65" s="130" t="s">
        <v>0</v>
      </c>
      <c r="N65" s="354" t="s">
        <v>22</v>
      </c>
      <c r="O65" s="355"/>
      <c r="P65" s="130" t="s">
        <v>0</v>
      </c>
    </row>
    <row r="66" spans="1:16" x14ac:dyDescent="0.25">
      <c r="A66" s="369"/>
      <c r="B66" s="363" t="str">
        <f>B5</f>
        <v>jan-jul</v>
      </c>
      <c r="C66" s="357"/>
      <c r="D66" s="363" t="str">
        <f>B5</f>
        <v>jan-jul</v>
      </c>
      <c r="E66" s="357"/>
      <c r="F66" s="131" t="str">
        <f>F37</f>
        <v>2024/2023</v>
      </c>
      <c r="H66" s="352" t="str">
        <f>B5</f>
        <v>jan-jul</v>
      </c>
      <c r="I66" s="357"/>
      <c r="J66" s="363" t="str">
        <f>B5</f>
        <v>jan-jul</v>
      </c>
      <c r="K66" s="353"/>
      <c r="L66" s="131" t="str">
        <f>L37</f>
        <v>2024/2023</v>
      </c>
      <c r="N66" s="352" t="str">
        <f>B5</f>
        <v>jan-jul</v>
      </c>
      <c r="O66" s="353"/>
      <c r="P66" s="131" t="str">
        <f>P37</f>
        <v>2024/2023</v>
      </c>
    </row>
    <row r="67" spans="1:16" ht="19.5" customHeight="1" thickBot="1" x14ac:dyDescent="0.3">
      <c r="A67" s="370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165</v>
      </c>
      <c r="B68" s="39">
        <v>61497.359999999986</v>
      </c>
      <c r="C68" s="147">
        <v>67197.680000000008</v>
      </c>
      <c r="D68" s="247">
        <f>B68/$B$96</f>
        <v>0.22985748112256441</v>
      </c>
      <c r="E68" s="246">
        <f>C68/$C$96</f>
        <v>0.23741306080482066</v>
      </c>
      <c r="F68" s="61">
        <f t="shared" ref="F68:F76" si="59">(C68-B68)/B68</f>
        <v>9.2692109059641301E-2</v>
      </c>
      <c r="H68" s="19">
        <v>16082.232</v>
      </c>
      <c r="I68" s="147">
        <v>17420.580999999998</v>
      </c>
      <c r="J68" s="261">
        <f>H68/$H$96</f>
        <v>0.22517448600695597</v>
      </c>
      <c r="K68" s="246">
        <f>I68/$I$96</f>
        <v>0.22973551124126149</v>
      </c>
      <c r="L68" s="61">
        <f t="shared" ref="L68:L76" si="60">(I68-H68)/H68</f>
        <v>8.3219107894973679E-2</v>
      </c>
      <c r="N68" s="41">
        <f t="shared" ref="N68:N96" si="61">(H68/B68)*10</f>
        <v>2.6151093315225244</v>
      </c>
      <c r="O68" s="149">
        <f t="shared" ref="O68:O96" si="62">(I68/C68)*10</f>
        <v>2.592437863926254</v>
      </c>
      <c r="P68" s="61">
        <f t="shared" si="8"/>
        <v>-8.6694148206304944E-3</v>
      </c>
    </row>
    <row r="69" spans="1:16" ht="20.100000000000001" customHeight="1" x14ac:dyDescent="0.25">
      <c r="A69" s="38" t="s">
        <v>166</v>
      </c>
      <c r="B69" s="19">
        <v>45791.739999999983</v>
      </c>
      <c r="C69" s="140">
        <v>47204.35</v>
      </c>
      <c r="D69" s="247">
        <f t="shared" ref="D69:D95" si="63">B69/$B$96</f>
        <v>0.17115489205747003</v>
      </c>
      <c r="E69" s="215">
        <f t="shared" ref="E69:E95" si="64">C69/$C$96</f>
        <v>0.16677553773883316</v>
      </c>
      <c r="F69" s="52">
        <f t="shared" si="59"/>
        <v>3.0848576621024134E-2</v>
      </c>
      <c r="H69" s="19">
        <v>11442.273000000003</v>
      </c>
      <c r="I69" s="140">
        <v>12106.043000000001</v>
      </c>
      <c r="J69" s="262">
        <f t="shared" ref="J69:J95" si="65">H69/$H$96</f>
        <v>0.1602083555022879</v>
      </c>
      <c r="K69" s="215">
        <f t="shared" ref="K69:K96" si="66">I69/$I$96</f>
        <v>0.15964955346286644</v>
      </c>
      <c r="L69" s="52">
        <f t="shared" si="60"/>
        <v>5.8010327143916116E-2</v>
      </c>
      <c r="N69" s="40">
        <f t="shared" si="61"/>
        <v>2.4987635324624065</v>
      </c>
      <c r="O69" s="143">
        <f t="shared" si="62"/>
        <v>2.5646032621993524</v>
      </c>
      <c r="P69" s="52">
        <f t="shared" si="8"/>
        <v>2.634892373031561E-2</v>
      </c>
    </row>
    <row r="70" spans="1:16" ht="20.100000000000001" customHeight="1" x14ac:dyDescent="0.25">
      <c r="A70" s="38" t="s">
        <v>164</v>
      </c>
      <c r="B70" s="19">
        <v>49480.1</v>
      </c>
      <c r="C70" s="140">
        <v>44241.010000000009</v>
      </c>
      <c r="D70" s="247">
        <f t="shared" si="63"/>
        <v>0.18494080317744699</v>
      </c>
      <c r="E70" s="215">
        <f t="shared" si="64"/>
        <v>0.15630589623327293</v>
      </c>
      <c r="F70" s="52">
        <f t="shared" si="59"/>
        <v>-0.10588276903239867</v>
      </c>
      <c r="H70" s="19">
        <v>12824.494000000001</v>
      </c>
      <c r="I70" s="140">
        <v>11587.486999999999</v>
      </c>
      <c r="J70" s="262">
        <f t="shared" si="65"/>
        <v>0.17956144674130375</v>
      </c>
      <c r="K70" s="215">
        <f t="shared" si="66"/>
        <v>0.15281104860661487</v>
      </c>
      <c r="L70" s="52">
        <f t="shared" si="60"/>
        <v>-9.645659314121878E-2</v>
      </c>
      <c r="N70" s="40">
        <f t="shared" si="61"/>
        <v>2.5918488442828536</v>
      </c>
      <c r="O70" s="143">
        <f t="shared" si="62"/>
        <v>2.619173251243585</v>
      </c>
      <c r="P70" s="52">
        <f t="shared" si="8"/>
        <v>1.0542438468587444E-2</v>
      </c>
    </row>
    <row r="71" spans="1:16" ht="20.100000000000001" customHeight="1" x14ac:dyDescent="0.25">
      <c r="A71" s="38" t="s">
        <v>168</v>
      </c>
      <c r="B71" s="19">
        <v>20680.07</v>
      </c>
      <c r="C71" s="140">
        <v>22654.92</v>
      </c>
      <c r="D71" s="247">
        <f t="shared" si="63"/>
        <v>7.7295493654334288E-2</v>
      </c>
      <c r="E71" s="215">
        <f t="shared" si="64"/>
        <v>8.0041065398215344E-2</v>
      </c>
      <c r="F71" s="52">
        <f t="shared" si="59"/>
        <v>9.5495324725689931E-2</v>
      </c>
      <c r="H71" s="19">
        <v>6102.8440000000019</v>
      </c>
      <c r="I71" s="140">
        <v>7269.2000000000016</v>
      </c>
      <c r="J71" s="262">
        <f t="shared" si="65"/>
        <v>8.5448634299059717E-2</v>
      </c>
      <c r="K71" s="215">
        <f t="shared" si="66"/>
        <v>9.5863242351961656E-2</v>
      </c>
      <c r="L71" s="52">
        <f t="shared" si="60"/>
        <v>0.19111679734890805</v>
      </c>
      <c r="N71" s="40">
        <f t="shared" si="61"/>
        <v>2.9510751172505714</v>
      </c>
      <c r="O71" s="143">
        <f t="shared" si="62"/>
        <v>3.2086628423318215</v>
      </c>
      <c r="P71" s="52">
        <f t="shared" si="8"/>
        <v>8.7286061806938001E-2</v>
      </c>
    </row>
    <row r="72" spans="1:16" ht="20.100000000000001" customHeight="1" x14ac:dyDescent="0.25">
      <c r="A72" s="38" t="s">
        <v>173</v>
      </c>
      <c r="B72" s="19">
        <v>9674.130000000001</v>
      </c>
      <c r="C72" s="140">
        <v>17292.079999999998</v>
      </c>
      <c r="D72" s="247">
        <f t="shared" si="63"/>
        <v>3.6158806717105169E-2</v>
      </c>
      <c r="E72" s="215">
        <f t="shared" si="64"/>
        <v>6.1093859795186715E-2</v>
      </c>
      <c r="F72" s="52">
        <f t="shared" si="59"/>
        <v>0.78745582290087024</v>
      </c>
      <c r="H72" s="19">
        <v>2183.1139999999996</v>
      </c>
      <c r="I72" s="140">
        <v>3689.8189999999995</v>
      </c>
      <c r="J72" s="262">
        <f t="shared" si="65"/>
        <v>3.0566750488650429E-2</v>
      </c>
      <c r="K72" s="215">
        <f t="shared" si="66"/>
        <v>4.8659826807884318E-2</v>
      </c>
      <c r="L72" s="52">
        <f t="shared" si="60"/>
        <v>0.690163225557621</v>
      </c>
      <c r="N72" s="40">
        <f t="shared" si="61"/>
        <v>2.2566515025123697</v>
      </c>
      <c r="O72" s="143">
        <f t="shared" si="62"/>
        <v>2.1338202228997321</v>
      </c>
      <c r="P72" s="52">
        <f t="shared" ref="P72:P76" si="67">(O72-N72)/N72</f>
        <v>-5.4430770314285302E-2</v>
      </c>
    </row>
    <row r="73" spans="1:16" ht="20.100000000000001" customHeight="1" x14ac:dyDescent="0.25">
      <c r="A73" s="38" t="s">
        <v>174</v>
      </c>
      <c r="B73" s="19">
        <v>12506.42</v>
      </c>
      <c r="C73" s="140">
        <v>10369.239999999998</v>
      </c>
      <c r="D73" s="247">
        <f t="shared" si="63"/>
        <v>4.6745001721388728E-2</v>
      </c>
      <c r="E73" s="215">
        <f t="shared" si="64"/>
        <v>3.6635089286114905E-2</v>
      </c>
      <c r="F73" s="52">
        <f t="shared" si="59"/>
        <v>-0.17088663262548373</v>
      </c>
      <c r="H73" s="19">
        <v>4250.7700000000013</v>
      </c>
      <c r="I73" s="140">
        <v>3687.9949999999994</v>
      </c>
      <c r="J73" s="262">
        <f t="shared" si="65"/>
        <v>5.9516922146365538E-2</v>
      </c>
      <c r="K73" s="215">
        <f t="shared" si="66"/>
        <v>4.863577264043123E-2</v>
      </c>
      <c r="L73" s="52">
        <f t="shared" si="60"/>
        <v>-0.13239366044269668</v>
      </c>
      <c r="N73" s="40">
        <f t="shared" ref="N73" si="68">(H73/B73)*10</f>
        <v>3.3988703401932781</v>
      </c>
      <c r="O73" s="143">
        <f t="shared" ref="O73" si="69">(I73/C73)*10</f>
        <v>3.5566685697312437</v>
      </c>
      <c r="P73" s="52">
        <f t="shared" ref="P73" si="70">(O73-N73)/N73</f>
        <v>4.6426669376564797E-2</v>
      </c>
    </row>
    <row r="74" spans="1:16" ht="20.100000000000001" customHeight="1" x14ac:dyDescent="0.25">
      <c r="A74" s="38" t="s">
        <v>180</v>
      </c>
      <c r="B74" s="19">
        <v>13433.569999999998</v>
      </c>
      <c r="C74" s="140">
        <v>13549.779999999999</v>
      </c>
      <c r="D74" s="247">
        <f t="shared" si="63"/>
        <v>5.0210392164535968E-2</v>
      </c>
      <c r="E74" s="215">
        <f t="shared" si="64"/>
        <v>4.7872110213208884E-2</v>
      </c>
      <c r="F74" s="52">
        <f t="shared" si="59"/>
        <v>8.6507160791956996E-3</v>
      </c>
      <c r="H74" s="19">
        <v>3106.0889999999999</v>
      </c>
      <c r="I74" s="140">
        <v>3085.4079999999994</v>
      </c>
      <c r="J74" s="262">
        <f t="shared" si="65"/>
        <v>4.3489734140563313E-2</v>
      </c>
      <c r="K74" s="215">
        <f t="shared" si="66"/>
        <v>4.0689101257178395E-2</v>
      </c>
      <c r="L74" s="52">
        <f t="shared" si="60"/>
        <v>-6.6582123049276744E-3</v>
      </c>
      <c r="N74" s="40">
        <f t="shared" si="61"/>
        <v>2.3121843262811006</v>
      </c>
      <c r="O74" s="143">
        <f t="shared" si="62"/>
        <v>2.2770908457554291</v>
      </c>
      <c r="P74" s="52">
        <f t="shared" si="67"/>
        <v>-1.5177631007522483E-2</v>
      </c>
    </row>
    <row r="75" spans="1:16" ht="20.100000000000001" customHeight="1" x14ac:dyDescent="0.25">
      <c r="A75" s="38" t="s">
        <v>171</v>
      </c>
      <c r="B75" s="19">
        <v>10647.460000000001</v>
      </c>
      <c r="C75" s="140">
        <v>10024.010000000002</v>
      </c>
      <c r="D75" s="247">
        <f t="shared" si="63"/>
        <v>3.9796803244127231E-2</v>
      </c>
      <c r="E75" s="215">
        <f t="shared" si="64"/>
        <v>3.541537290629871E-2</v>
      </c>
      <c r="F75" s="52">
        <f t="shared" si="59"/>
        <v>-5.8553871064084662E-2</v>
      </c>
      <c r="H75" s="19">
        <v>2971.6330000000003</v>
      </c>
      <c r="I75" s="140">
        <v>2578.6460000000002</v>
      </c>
      <c r="J75" s="262">
        <f t="shared" si="65"/>
        <v>4.160715585848461E-2</v>
      </c>
      <c r="K75" s="215">
        <f t="shared" si="66"/>
        <v>3.4006130858679977E-2</v>
      </c>
      <c r="L75" s="52">
        <f t="shared" si="60"/>
        <v>-0.13224614210435812</v>
      </c>
      <c r="N75" s="40">
        <f t="shared" si="61"/>
        <v>2.7909313582769975</v>
      </c>
      <c r="O75" s="143">
        <f t="shared" si="62"/>
        <v>2.5724695007287499</v>
      </c>
      <c r="P75" s="52">
        <f t="shared" si="67"/>
        <v>-7.8275611078846674E-2</v>
      </c>
    </row>
    <row r="76" spans="1:16" ht="20.100000000000001" customHeight="1" x14ac:dyDescent="0.25">
      <c r="A76" s="38" t="s">
        <v>199</v>
      </c>
      <c r="B76" s="19">
        <v>6511.8199999999988</v>
      </c>
      <c r="C76" s="140">
        <v>8897.869999999999</v>
      </c>
      <c r="D76" s="247">
        <f t="shared" si="63"/>
        <v>2.4339102405754286E-2</v>
      </c>
      <c r="E76" s="215">
        <f t="shared" si="64"/>
        <v>3.1436658993932366E-2</v>
      </c>
      <c r="F76" s="52">
        <f t="shared" si="59"/>
        <v>0.36641829780307206</v>
      </c>
      <c r="H76" s="19">
        <v>1430.7399999999998</v>
      </c>
      <c r="I76" s="140">
        <v>1967.1169999999997</v>
      </c>
      <c r="J76" s="262">
        <f t="shared" si="65"/>
        <v>2.0032427346502162E-2</v>
      </c>
      <c r="K76" s="215">
        <f t="shared" si="66"/>
        <v>2.5941536029503064E-2</v>
      </c>
      <c r="L76" s="52">
        <f t="shared" si="60"/>
        <v>0.37489480967890743</v>
      </c>
      <c r="N76" s="40">
        <f t="shared" si="61"/>
        <v>2.1971430414231352</v>
      </c>
      <c r="O76" s="143">
        <f t="shared" si="62"/>
        <v>2.2107729153156881</v>
      </c>
      <c r="P76" s="52">
        <f t="shared" si="67"/>
        <v>6.203453136908431E-3</v>
      </c>
    </row>
    <row r="77" spans="1:16" ht="20.100000000000001" customHeight="1" x14ac:dyDescent="0.25">
      <c r="A77" s="38" t="s">
        <v>185</v>
      </c>
      <c r="B77" s="19">
        <v>3855.07</v>
      </c>
      <c r="C77" s="140">
        <v>4305.53</v>
      </c>
      <c r="D77" s="247">
        <f t="shared" si="63"/>
        <v>1.4409019830301082E-2</v>
      </c>
      <c r="E77" s="215">
        <f t="shared" si="64"/>
        <v>1.521167182686931E-2</v>
      </c>
      <c r="F77" s="52">
        <f t="shared" ref="F77:F80" si="71">(C77-B77)/B77</f>
        <v>0.11684872129429545</v>
      </c>
      <c r="H77" s="19">
        <v>1229.049</v>
      </c>
      <c r="I77" s="140">
        <v>1456.7719999999999</v>
      </c>
      <c r="J77" s="262">
        <f t="shared" si="65"/>
        <v>1.7208461913269454E-2</v>
      </c>
      <c r="K77" s="215">
        <f t="shared" si="66"/>
        <v>1.9211314489565819E-2</v>
      </c>
      <c r="L77" s="52">
        <f t="shared" ref="L77:L80" si="72">(I77-H77)/H77</f>
        <v>0.18528390650006629</v>
      </c>
      <c r="N77" s="40">
        <f t="shared" si="61"/>
        <v>3.1881366615910993</v>
      </c>
      <c r="O77" s="143">
        <f t="shared" si="62"/>
        <v>3.3834905342663966</v>
      </c>
      <c r="P77" s="52">
        <f t="shared" ref="P77:P80" si="73">(O77-N77)/N77</f>
        <v>6.1275250533897201E-2</v>
      </c>
    </row>
    <row r="78" spans="1:16" ht="20.100000000000001" customHeight="1" x14ac:dyDescent="0.25">
      <c r="A78" s="38" t="s">
        <v>187</v>
      </c>
      <c r="B78" s="19">
        <v>1841.5900000000001</v>
      </c>
      <c r="C78" s="140">
        <v>2686.4900000000002</v>
      </c>
      <c r="D78" s="247">
        <f t="shared" si="63"/>
        <v>6.8832749675840311E-3</v>
      </c>
      <c r="E78" s="215">
        <f t="shared" si="64"/>
        <v>9.4915153874589528E-3</v>
      </c>
      <c r="F78" s="52">
        <f t="shared" si="71"/>
        <v>0.45878832964992211</v>
      </c>
      <c r="H78" s="19">
        <v>624.00499999999977</v>
      </c>
      <c r="I78" s="140">
        <v>1330.462</v>
      </c>
      <c r="J78" s="262">
        <f t="shared" si="65"/>
        <v>8.7369716554748442E-3</v>
      </c>
      <c r="K78" s="215">
        <f t="shared" si="66"/>
        <v>1.7545589768623176E-2</v>
      </c>
      <c r="L78" s="52">
        <f t="shared" si="72"/>
        <v>1.1321335566221433</v>
      </c>
      <c r="N78" s="40">
        <f t="shared" si="61"/>
        <v>3.3884034991501895</v>
      </c>
      <c r="O78" s="143">
        <f t="shared" si="62"/>
        <v>4.952417466657236</v>
      </c>
      <c r="P78" s="52">
        <f t="shared" si="73"/>
        <v>0.461578430048045</v>
      </c>
    </row>
    <row r="79" spans="1:16" ht="20.100000000000001" customHeight="1" x14ac:dyDescent="0.25">
      <c r="A79" s="38" t="s">
        <v>183</v>
      </c>
      <c r="B79" s="19">
        <v>2983</v>
      </c>
      <c r="C79" s="140">
        <v>3083.1899999999996</v>
      </c>
      <c r="D79" s="247">
        <f t="shared" si="63"/>
        <v>1.1149500827167374E-2</v>
      </c>
      <c r="E79" s="215">
        <f t="shared" si="64"/>
        <v>1.0893078078630316E-2</v>
      </c>
      <c r="F79" s="52">
        <f t="shared" si="71"/>
        <v>3.3586992960107143E-2</v>
      </c>
      <c r="H79" s="19">
        <v>1254.1639999999998</v>
      </c>
      <c r="I79" s="140">
        <v>999.07400000000007</v>
      </c>
      <c r="J79" s="262">
        <f t="shared" si="65"/>
        <v>1.7560108203166568E-2</v>
      </c>
      <c r="K79" s="215">
        <f t="shared" si="66"/>
        <v>1.3175380095408536E-2</v>
      </c>
      <c r="L79" s="52">
        <f t="shared" si="72"/>
        <v>-0.20339445240016438</v>
      </c>
      <c r="N79" s="40">
        <f t="shared" si="61"/>
        <v>4.2043714381495132</v>
      </c>
      <c r="O79" s="143">
        <f t="shared" si="62"/>
        <v>3.2403906343754363</v>
      </c>
      <c r="P79" s="52">
        <f t="shared" si="73"/>
        <v>-0.22928059947965912</v>
      </c>
    </row>
    <row r="80" spans="1:16" ht="20.100000000000001" customHeight="1" x14ac:dyDescent="0.25">
      <c r="A80" s="38" t="s">
        <v>200</v>
      </c>
      <c r="B80" s="19">
        <v>2488.15</v>
      </c>
      <c r="C80" s="140">
        <v>4062.2</v>
      </c>
      <c r="D80" s="247">
        <f t="shared" si="63"/>
        <v>9.2999096490501178E-3</v>
      </c>
      <c r="E80" s="215">
        <f t="shared" si="64"/>
        <v>1.4351973693159383E-2</v>
      </c>
      <c r="F80" s="52">
        <f t="shared" si="71"/>
        <v>0.63261861222193183</v>
      </c>
      <c r="H80" s="19">
        <v>621.47799999999995</v>
      </c>
      <c r="I80" s="140">
        <v>969.61399999999992</v>
      </c>
      <c r="J80" s="262">
        <f t="shared" si="65"/>
        <v>8.7015900040884227E-3</v>
      </c>
      <c r="K80" s="215">
        <f t="shared" si="66"/>
        <v>1.278687364082085E-2</v>
      </c>
      <c r="L80" s="52">
        <f t="shared" si="72"/>
        <v>0.56017429418257769</v>
      </c>
      <c r="N80" s="40">
        <f t="shared" si="61"/>
        <v>2.497751341358037</v>
      </c>
      <c r="O80" s="143">
        <f t="shared" si="62"/>
        <v>2.3869184185909114</v>
      </c>
      <c r="P80" s="52">
        <f t="shared" si="73"/>
        <v>-4.4373081071739255E-2</v>
      </c>
    </row>
    <row r="81" spans="1:16" ht="20.100000000000001" customHeight="1" x14ac:dyDescent="0.25">
      <c r="A81" s="38" t="s">
        <v>204</v>
      </c>
      <c r="B81" s="19">
        <v>2547.46</v>
      </c>
      <c r="C81" s="140">
        <v>3360.32</v>
      </c>
      <c r="D81" s="247">
        <f t="shared" si="63"/>
        <v>9.5215914774307072E-3</v>
      </c>
      <c r="E81" s="215">
        <f t="shared" si="64"/>
        <v>1.1872193451971184E-2</v>
      </c>
      <c r="F81" s="52">
        <f t="shared" ref="F81:F94" si="74">(C81-B81)/B81</f>
        <v>0.31908646259411338</v>
      </c>
      <c r="H81" s="19">
        <v>745.74</v>
      </c>
      <c r="I81" s="140">
        <v>962.327</v>
      </c>
      <c r="J81" s="262">
        <f t="shared" si="65"/>
        <v>1.0441437556355819E-2</v>
      </c>
      <c r="K81" s="215">
        <f t="shared" si="66"/>
        <v>1.2690775659334753E-2</v>
      </c>
      <c r="L81" s="52">
        <f t="shared" ref="L81:L94" si="75">(I81-H81)/H81</f>
        <v>0.29043232225708693</v>
      </c>
      <c r="N81" s="40">
        <f t="shared" si="61"/>
        <v>2.9273864947830388</v>
      </c>
      <c r="O81" s="143">
        <f t="shared" si="62"/>
        <v>2.8637957099323872</v>
      </c>
      <c r="P81" s="52">
        <f t="shared" ref="P81:P87" si="76">(O81-N81)/N81</f>
        <v>-2.1722715795805637E-2</v>
      </c>
    </row>
    <row r="82" spans="1:16" ht="20.100000000000001" customHeight="1" x14ac:dyDescent="0.25">
      <c r="A82" s="38" t="s">
        <v>198</v>
      </c>
      <c r="B82" s="19">
        <v>2285.21</v>
      </c>
      <c r="C82" s="140">
        <v>3996.2300000000005</v>
      </c>
      <c r="D82" s="247">
        <f t="shared" si="63"/>
        <v>8.541384775478094E-3</v>
      </c>
      <c r="E82" s="215">
        <f t="shared" si="64"/>
        <v>1.4118898092613442E-2</v>
      </c>
      <c r="F82" s="52">
        <f t="shared" si="74"/>
        <v>0.74873643997707007</v>
      </c>
      <c r="H82" s="19">
        <v>545.2879999999999</v>
      </c>
      <c r="I82" s="140">
        <v>877.82399999999996</v>
      </c>
      <c r="J82" s="262">
        <f t="shared" si="65"/>
        <v>7.6348199134150651E-3</v>
      </c>
      <c r="K82" s="215">
        <f t="shared" si="66"/>
        <v>1.1576384589001315E-2</v>
      </c>
      <c r="L82" s="52">
        <f t="shared" si="75"/>
        <v>0.60983553645046307</v>
      </c>
      <c r="N82" s="40">
        <f t="shared" si="61"/>
        <v>2.3861614468692149</v>
      </c>
      <c r="O82" s="143">
        <f t="shared" si="62"/>
        <v>2.1966303240804455</v>
      </c>
      <c r="P82" s="52">
        <f t="shared" si="76"/>
        <v>-7.9429295548063411E-2</v>
      </c>
    </row>
    <row r="83" spans="1:16" ht="20.100000000000001" customHeight="1" x14ac:dyDescent="0.25">
      <c r="A83" s="38" t="s">
        <v>179</v>
      </c>
      <c r="B83" s="19">
        <v>380.64000000000004</v>
      </c>
      <c r="C83" s="140">
        <v>423.84000000000009</v>
      </c>
      <c r="D83" s="247">
        <f t="shared" si="63"/>
        <v>1.4227106922068352E-3</v>
      </c>
      <c r="E83" s="215">
        <f t="shared" si="64"/>
        <v>1.4974497883188111E-3</v>
      </c>
      <c r="F83" s="52">
        <f t="shared" si="74"/>
        <v>0.11349306431273655</v>
      </c>
      <c r="H83" s="19">
        <v>718.78399999999999</v>
      </c>
      <c r="I83" s="140">
        <v>804.66799999999989</v>
      </c>
      <c r="J83" s="262">
        <f t="shared" si="65"/>
        <v>1.0064014606307374E-2</v>
      </c>
      <c r="K83" s="215">
        <f t="shared" si="66"/>
        <v>1.0611633122883983E-2</v>
      </c>
      <c r="L83" s="52">
        <f t="shared" si="75"/>
        <v>0.11948513044252501</v>
      </c>
      <c r="N83" s="40">
        <f t="shared" si="61"/>
        <v>18.883564522908781</v>
      </c>
      <c r="O83" s="143">
        <f t="shared" si="62"/>
        <v>18.985183087957715</v>
      </c>
      <c r="P83" s="52">
        <f t="shared" si="76"/>
        <v>5.3813232626527966E-3</v>
      </c>
    </row>
    <row r="84" spans="1:16" ht="20.100000000000001" customHeight="1" x14ac:dyDescent="0.25">
      <c r="A84" s="38" t="s">
        <v>202</v>
      </c>
      <c r="B84" s="19">
        <v>2035.6099999999997</v>
      </c>
      <c r="C84" s="140">
        <v>1992.85</v>
      </c>
      <c r="D84" s="247">
        <f t="shared" si="63"/>
        <v>7.6084597314080363E-3</v>
      </c>
      <c r="E84" s="215">
        <f t="shared" si="64"/>
        <v>7.0408475147488245E-3</v>
      </c>
      <c r="F84" s="52">
        <f t="shared" si="74"/>
        <v>-2.100598837694832E-2</v>
      </c>
      <c r="H84" s="19">
        <v>492.27899999999994</v>
      </c>
      <c r="I84" s="140">
        <v>539.35800000000006</v>
      </c>
      <c r="J84" s="262">
        <f t="shared" si="65"/>
        <v>6.8926173181072291E-3</v>
      </c>
      <c r="K84" s="215">
        <f t="shared" si="66"/>
        <v>7.1128331409879121E-3</v>
      </c>
      <c r="L84" s="52">
        <f t="shared" si="75"/>
        <v>9.5634792465248628E-2</v>
      </c>
      <c r="N84" s="40">
        <f t="shared" ref="N84" si="77">(H84/B84)*10</f>
        <v>2.4183365182918144</v>
      </c>
      <c r="O84" s="143">
        <f t="shared" ref="O84" si="78">(I84/C84)*10</f>
        <v>2.7064656145720956</v>
      </c>
      <c r="P84" s="52">
        <f t="shared" ref="P84" si="79">(O84-N84)/N84</f>
        <v>0.11914350798614264</v>
      </c>
    </row>
    <row r="85" spans="1:16" ht="20.100000000000001" customHeight="1" x14ac:dyDescent="0.25">
      <c r="A85" s="38" t="s">
        <v>208</v>
      </c>
      <c r="B85" s="19">
        <v>1926.4899999999998</v>
      </c>
      <c r="C85" s="140">
        <v>2003.6900000000003</v>
      </c>
      <c r="D85" s="247">
        <f t="shared" si="63"/>
        <v>7.2006040390645894E-3</v>
      </c>
      <c r="E85" s="215">
        <f t="shared" si="64"/>
        <v>7.0791458247369725E-3</v>
      </c>
      <c r="F85" s="52">
        <f t="shared" si="74"/>
        <v>4.0072878654963437E-2</v>
      </c>
      <c r="H85" s="19">
        <v>433.10699999999997</v>
      </c>
      <c r="I85" s="140">
        <v>461.08000000000004</v>
      </c>
      <c r="J85" s="262">
        <f t="shared" si="65"/>
        <v>6.0641238175779752E-3</v>
      </c>
      <c r="K85" s="215">
        <f t="shared" si="66"/>
        <v>6.0805348296432173E-3</v>
      </c>
      <c r="L85" s="52">
        <f t="shared" si="75"/>
        <v>6.4586811111342166E-2</v>
      </c>
      <c r="N85" s="40">
        <f t="shared" si="61"/>
        <v>2.248166354354292</v>
      </c>
      <c r="O85" s="143">
        <f t="shared" si="62"/>
        <v>2.301154370187005</v>
      </c>
      <c r="P85" s="52">
        <f t="shared" si="76"/>
        <v>2.3569437257205072E-2</v>
      </c>
    </row>
    <row r="86" spans="1:16" ht="20.100000000000001" customHeight="1" x14ac:dyDescent="0.25">
      <c r="A86" s="38" t="s">
        <v>207</v>
      </c>
      <c r="B86" s="19">
        <v>1718.77</v>
      </c>
      <c r="C86" s="140">
        <v>2353.7400000000007</v>
      </c>
      <c r="D86" s="247">
        <f t="shared" si="63"/>
        <v>6.4242130528697509E-3</v>
      </c>
      <c r="E86" s="215">
        <f t="shared" si="64"/>
        <v>8.3158915268910869E-3</v>
      </c>
      <c r="F86" s="52">
        <f t="shared" si="74"/>
        <v>0.3694327920547838</v>
      </c>
      <c r="H86" s="19">
        <v>381.28200000000004</v>
      </c>
      <c r="I86" s="140">
        <v>430.75399999999996</v>
      </c>
      <c r="J86" s="262">
        <f t="shared" si="65"/>
        <v>5.3384989330898967E-3</v>
      </c>
      <c r="K86" s="215">
        <f t="shared" si="66"/>
        <v>5.6806079205520381E-3</v>
      </c>
      <c r="L86" s="52">
        <f t="shared" si="75"/>
        <v>0.12975173231361542</v>
      </c>
      <c r="N86" s="40">
        <f t="shared" si="61"/>
        <v>2.2183421865636475</v>
      </c>
      <c r="O86" s="143">
        <f t="shared" si="62"/>
        <v>1.8300831867580949</v>
      </c>
      <c r="P86" s="52">
        <f t="shared" si="76"/>
        <v>-0.17502214137981587</v>
      </c>
    </row>
    <row r="87" spans="1:16" ht="20.100000000000001" customHeight="1" x14ac:dyDescent="0.25">
      <c r="A87" s="38" t="s">
        <v>203</v>
      </c>
      <c r="B87" s="19">
        <v>1667.66</v>
      </c>
      <c r="C87" s="140">
        <v>1825.8199999999997</v>
      </c>
      <c r="D87" s="247">
        <f t="shared" si="63"/>
        <v>6.2331802043023611E-3</v>
      </c>
      <c r="E87" s="215">
        <f t="shared" si="64"/>
        <v>6.4507214338152385E-3</v>
      </c>
      <c r="F87" s="52">
        <f>(C87-B87)/B87</f>
        <v>9.4839475672498966E-2</v>
      </c>
      <c r="H87" s="19">
        <v>390.43199999999996</v>
      </c>
      <c r="I87" s="140">
        <v>424.98899999999998</v>
      </c>
      <c r="J87" s="262">
        <f t="shared" si="65"/>
        <v>5.4666121543743319E-3</v>
      </c>
      <c r="K87" s="215">
        <f t="shared" si="66"/>
        <v>5.6045814537937907E-3</v>
      </c>
      <c r="L87" s="52">
        <f t="shared" si="75"/>
        <v>8.8509650848291169E-2</v>
      </c>
      <c r="N87" s="40">
        <f t="shared" si="61"/>
        <v>2.3411966467985077</v>
      </c>
      <c r="O87" s="143">
        <f t="shared" si="62"/>
        <v>2.3276609961551524</v>
      </c>
      <c r="P87" s="52">
        <f t="shared" si="76"/>
        <v>-5.781509495097187E-3</v>
      </c>
    </row>
    <row r="88" spans="1:16" ht="20.100000000000001" customHeight="1" x14ac:dyDescent="0.25">
      <c r="A88" s="38" t="s">
        <v>219</v>
      </c>
      <c r="B88" s="19">
        <v>881.19999999999982</v>
      </c>
      <c r="C88" s="140">
        <v>948.49000000000012</v>
      </c>
      <c r="D88" s="247">
        <f t="shared" si="63"/>
        <v>3.2936440257793792E-3</v>
      </c>
      <c r="E88" s="215">
        <f t="shared" si="64"/>
        <v>3.3510667934185281E-3</v>
      </c>
      <c r="F88" s="52">
        <f>(C88-B88)/B88</f>
        <v>7.6361779391738896E-2</v>
      </c>
      <c r="H88" s="19">
        <v>245.95299999999997</v>
      </c>
      <c r="I88" s="140">
        <v>250.114</v>
      </c>
      <c r="J88" s="262">
        <f t="shared" ref="J88" si="80">H88/$H$96</f>
        <v>3.443697389570604E-3</v>
      </c>
      <c r="K88" s="215">
        <f t="shared" ref="K88" si="81">I88/$I$96</f>
        <v>3.2984013368209065E-3</v>
      </c>
      <c r="L88" s="52">
        <f t="shared" si="75"/>
        <v>1.6917866421633523E-2</v>
      </c>
      <c r="N88" s="40">
        <f t="shared" ref="N88:N89" si="82">(H88/B88)*10</f>
        <v>2.7911143894689063</v>
      </c>
      <c r="O88" s="143">
        <f t="shared" ref="O88:O89" si="83">(I88/C88)*10</f>
        <v>2.6369703423336039</v>
      </c>
      <c r="P88" s="52">
        <f t="shared" ref="P88:P89" si="84">(O88-N88)/N88</f>
        <v>-5.5226703612327739E-2</v>
      </c>
    </row>
    <row r="89" spans="1:16" ht="20.100000000000001" customHeight="1" x14ac:dyDescent="0.25">
      <c r="A89" s="38" t="s">
        <v>212</v>
      </c>
      <c r="B89" s="19">
        <v>241.84000000000003</v>
      </c>
      <c r="C89" s="140">
        <v>621.5</v>
      </c>
      <c r="D89" s="247">
        <f t="shared" si="63"/>
        <v>9.0392064366146766E-4</v>
      </c>
      <c r="E89" s="215">
        <f t="shared" si="64"/>
        <v>2.1957933263498982E-3</v>
      </c>
      <c r="F89" s="52">
        <f t="shared" si="74"/>
        <v>1.5698809130003304</v>
      </c>
      <c r="H89" s="19">
        <v>99.882999999999981</v>
      </c>
      <c r="I89" s="140">
        <v>220.27</v>
      </c>
      <c r="J89" s="262">
        <f t="shared" si="65"/>
        <v>1.3985063258528281E-3</v>
      </c>
      <c r="K89" s="215">
        <f t="shared" si="66"/>
        <v>2.9048308469799412E-3</v>
      </c>
      <c r="L89" s="52">
        <f t="shared" si="75"/>
        <v>1.205280177808036</v>
      </c>
      <c r="N89" s="40">
        <f t="shared" si="82"/>
        <v>4.1301273569302008</v>
      </c>
      <c r="O89" s="143">
        <f t="shared" si="83"/>
        <v>3.5441673370876914</v>
      </c>
      <c r="P89" s="52">
        <f t="shared" si="84"/>
        <v>-0.14187456443910626</v>
      </c>
    </row>
    <row r="90" spans="1:16" ht="20.100000000000001" customHeight="1" x14ac:dyDescent="0.25">
      <c r="A90" s="38" t="s">
        <v>220</v>
      </c>
      <c r="B90" s="19">
        <v>1304.54</v>
      </c>
      <c r="C90" s="140">
        <v>1451.9099999999999</v>
      </c>
      <c r="D90" s="247">
        <f t="shared" si="63"/>
        <v>4.8759536738427504E-3</v>
      </c>
      <c r="E90" s="215">
        <f t="shared" si="64"/>
        <v>5.1296770530340798E-3</v>
      </c>
      <c r="F90" s="52">
        <f t="shared" si="74"/>
        <v>0.11296702285863208</v>
      </c>
      <c r="H90" s="19">
        <v>183.97900000000001</v>
      </c>
      <c r="I90" s="140">
        <v>214.88199999999995</v>
      </c>
      <c r="J90" s="262">
        <f t="shared" si="65"/>
        <v>2.5759718402939193E-3</v>
      </c>
      <c r="K90" s="215">
        <f t="shared" si="66"/>
        <v>2.8337761023323358E-3</v>
      </c>
      <c r="L90" s="52">
        <f t="shared" si="75"/>
        <v>0.16797025747503755</v>
      </c>
      <c r="N90" s="40">
        <f t="shared" ref="N90:N94" si="85">(H90/B90)*10</f>
        <v>1.4102978827786041</v>
      </c>
      <c r="O90" s="143">
        <f t="shared" ref="O90:O94" si="86">(I90/C90)*10</f>
        <v>1.4799953165141089</v>
      </c>
      <c r="P90" s="52">
        <f t="shared" ref="P90:P94" si="87">(O90-N90)/N90</f>
        <v>4.9420363305222523E-2</v>
      </c>
    </row>
    <row r="91" spans="1:16" ht="20.100000000000001" customHeight="1" x14ac:dyDescent="0.25">
      <c r="A91" s="38" t="s">
        <v>221</v>
      </c>
      <c r="B91" s="19">
        <v>1148.1200000000001</v>
      </c>
      <c r="C91" s="140">
        <v>777.49</v>
      </c>
      <c r="D91" s="247">
        <f t="shared" si="63"/>
        <v>4.291305695503656E-3</v>
      </c>
      <c r="E91" s="215">
        <f t="shared" si="64"/>
        <v>2.7469144864099475E-3</v>
      </c>
      <c r="F91" s="52">
        <f t="shared" si="74"/>
        <v>-0.3228146883601018</v>
      </c>
      <c r="H91" s="19">
        <v>267.75</v>
      </c>
      <c r="I91" s="140">
        <v>207.95700000000002</v>
      </c>
      <c r="J91" s="262">
        <f t="shared" si="65"/>
        <v>3.7488868851265462E-3</v>
      </c>
      <c r="K91" s="215">
        <f t="shared" si="66"/>
        <v>2.7424520290798009E-3</v>
      </c>
      <c r="L91" s="52">
        <f t="shared" si="75"/>
        <v>-0.22331652661064416</v>
      </c>
      <c r="N91" s="40">
        <f t="shared" si="85"/>
        <v>2.3320733024422533</v>
      </c>
      <c r="O91" s="143">
        <f t="shared" si="86"/>
        <v>2.6747225044695111</v>
      </c>
      <c r="P91" s="52">
        <f t="shared" si="87"/>
        <v>0.1469290016177536</v>
      </c>
    </row>
    <row r="92" spans="1:16" ht="20.100000000000001" customHeight="1" x14ac:dyDescent="0.25">
      <c r="A92" s="38" t="s">
        <v>201</v>
      </c>
      <c r="B92" s="19">
        <v>1110</v>
      </c>
      <c r="C92" s="140">
        <v>557.12</v>
      </c>
      <c r="D92" s="247">
        <f t="shared" si="63"/>
        <v>4.1488253161769311E-3</v>
      </c>
      <c r="E92" s="215">
        <f t="shared" si="64"/>
        <v>1.9683352823428083E-3</v>
      </c>
      <c r="F92" s="52">
        <f t="shared" si="74"/>
        <v>-0.49809009009009009</v>
      </c>
      <c r="H92" s="19">
        <v>327.959</v>
      </c>
      <c r="I92" s="140">
        <v>200.44599999999997</v>
      </c>
      <c r="J92" s="262">
        <f t="shared" si="65"/>
        <v>4.5918998840680366E-3</v>
      </c>
      <c r="K92" s="215">
        <f t="shared" si="66"/>
        <v>2.6434000270292878E-3</v>
      </c>
      <c r="L92" s="52">
        <f t="shared" si="75"/>
        <v>-0.38880774730987727</v>
      </c>
      <c r="N92" s="40">
        <f t="shared" si="85"/>
        <v>2.9545855855855856</v>
      </c>
      <c r="O92" s="143">
        <f t="shared" si="86"/>
        <v>3.5978963239517512</v>
      </c>
      <c r="P92" s="52">
        <f t="shared" si="87"/>
        <v>0.21773298478969744</v>
      </c>
    </row>
    <row r="93" spans="1:16" ht="20.100000000000001" customHeight="1" x14ac:dyDescent="0.25">
      <c r="A93" s="38" t="s">
        <v>211</v>
      </c>
      <c r="B93" s="19">
        <v>968.21</v>
      </c>
      <c r="C93" s="140">
        <v>635.2800000000002</v>
      </c>
      <c r="D93" s="247">
        <f t="shared" si="63"/>
        <v>3.6188596030411408E-3</v>
      </c>
      <c r="E93" s="215">
        <f t="shared" si="64"/>
        <v>2.2444788163532804E-3</v>
      </c>
      <c r="F93" s="52">
        <f t="shared" si="74"/>
        <v>-0.34386135239255927</v>
      </c>
      <c r="H93" s="19">
        <v>273.45799999999997</v>
      </c>
      <c r="I93" s="140">
        <v>172.70999999999998</v>
      </c>
      <c r="J93" s="262">
        <f t="shared" si="65"/>
        <v>3.8288071328961156E-3</v>
      </c>
      <c r="K93" s="215">
        <f t="shared" si="66"/>
        <v>2.2776289807141491E-3</v>
      </c>
      <c r="L93" s="52">
        <f t="shared" si="75"/>
        <v>-0.36842220743221993</v>
      </c>
      <c r="N93" s="40">
        <f t="shared" si="85"/>
        <v>2.8243666146806987</v>
      </c>
      <c r="O93" s="143">
        <f t="shared" si="86"/>
        <v>2.7186437476388354</v>
      </c>
      <c r="P93" s="52">
        <f t="shared" si="87"/>
        <v>-3.7432416348617513E-2</v>
      </c>
    </row>
    <row r="94" spans="1:16" ht="20.100000000000001" customHeight="1" x14ac:dyDescent="0.25">
      <c r="A94" s="38" t="s">
        <v>222</v>
      </c>
      <c r="B94" s="19">
        <v>511.19</v>
      </c>
      <c r="C94" s="140">
        <v>566.64</v>
      </c>
      <c r="D94" s="247">
        <f t="shared" si="63"/>
        <v>1.9106648769157525E-3</v>
      </c>
      <c r="E94" s="215">
        <f t="shared" si="64"/>
        <v>2.0019699604873794E-3</v>
      </c>
      <c r="F94" s="52">
        <f t="shared" si="74"/>
        <v>0.10847238795751088</v>
      </c>
      <c r="H94" s="19">
        <v>158.57299999999998</v>
      </c>
      <c r="I94" s="140">
        <v>167.608</v>
      </c>
      <c r="J94" s="262">
        <f t="shared" si="65"/>
        <v>2.2202511299166078E-3</v>
      </c>
      <c r="K94" s="215">
        <f t="shared" si="66"/>
        <v>2.2103458873228947E-3</v>
      </c>
      <c r="L94" s="52">
        <f t="shared" si="75"/>
        <v>5.6976912841404437E-2</v>
      </c>
      <c r="N94" s="40">
        <f t="shared" si="85"/>
        <v>3.1020364248126913</v>
      </c>
      <c r="O94" s="143">
        <f t="shared" si="86"/>
        <v>2.9579274318791478</v>
      </c>
      <c r="P94" s="52">
        <f t="shared" si="87"/>
        <v>-4.6456254278911369E-2</v>
      </c>
    </row>
    <row r="95" spans="1:16" ht="20.100000000000001" customHeight="1" thickBot="1" x14ac:dyDescent="0.3">
      <c r="A95" s="8" t="s">
        <v>17</v>
      </c>
      <c r="B95" s="19">
        <f>B96-SUM(B68:B94)</f>
        <v>7428.1900000000605</v>
      </c>
      <c r="C95" s="140">
        <f>C96-SUM(C68:C94)</f>
        <v>5957.9399999999441</v>
      </c>
      <c r="D95" s="247">
        <f t="shared" si="63"/>
        <v>2.7764200653488797E-2</v>
      </c>
      <c r="E95" s="215">
        <f t="shared" si="64"/>
        <v>2.1049726292506822E-2</v>
      </c>
      <c r="F95" s="52">
        <f>(C95-B95)/B95</f>
        <v>-0.19792843209450814</v>
      </c>
      <c r="H95" s="19">
        <f>H96-SUM(H68:H94)</f>
        <v>2033.8479999999545</v>
      </c>
      <c r="I95" s="140">
        <f>I96-SUM(I68:I94)</f>
        <v>1745.650999999998</v>
      </c>
      <c r="J95" s="263">
        <f t="shared" si="65"/>
        <v>2.8476810806874638E-2</v>
      </c>
      <c r="K95" s="215">
        <f t="shared" si="66"/>
        <v>2.3020932822723821E-2</v>
      </c>
      <c r="L95" s="52">
        <f t="shared" ref="L95" si="88">(I95-H95)/H95</f>
        <v>-0.141700363055628</v>
      </c>
      <c r="N95" s="40">
        <f t="shared" si="61"/>
        <v>2.7380128941235187</v>
      </c>
      <c r="O95" s="143">
        <f t="shared" si="62"/>
        <v>2.9299573342464247</v>
      </c>
      <c r="P95" s="52">
        <f t="shared" ref="P95" si="89">(O95-N95)/N95</f>
        <v>7.010355595288402E-2</v>
      </c>
    </row>
    <row r="96" spans="1:16" ht="26.25" customHeight="1" thickBot="1" x14ac:dyDescent="0.3">
      <c r="A96" s="12" t="s">
        <v>18</v>
      </c>
      <c r="B96" s="17">
        <v>267545.61000000004</v>
      </c>
      <c r="C96" s="145">
        <v>283041.20999999996</v>
      </c>
      <c r="D96" s="243">
        <f>SUM(D68:D95)</f>
        <v>0.99999999999999989</v>
      </c>
      <c r="E96" s="244">
        <f>SUM(E68:E95)</f>
        <v>1.0000000000000002</v>
      </c>
      <c r="F96" s="57">
        <f>(C96-B96)/B96</f>
        <v>5.791760141382965E-2</v>
      </c>
      <c r="G96" s="1"/>
      <c r="H96" s="17">
        <v>71421.199999999983</v>
      </c>
      <c r="I96" s="145">
        <v>75828.856</v>
      </c>
      <c r="J96" s="255">
        <f t="shared" ref="J96" si="90">H96/$H$96</f>
        <v>1</v>
      </c>
      <c r="K96" s="244">
        <f t="shared" si="66"/>
        <v>1</v>
      </c>
      <c r="L96" s="57">
        <f>(I96-H96)/H96</f>
        <v>6.1713552838653207E-2</v>
      </c>
      <c r="M96" s="1"/>
      <c r="N96" s="37">
        <f t="shared" si="61"/>
        <v>2.6694962402859073</v>
      </c>
      <c r="O96" s="150">
        <f t="shared" si="62"/>
        <v>2.6790747538141177</v>
      </c>
      <c r="P96" s="57">
        <f>(O96-N96)/N96</f>
        <v>3.588135238274249E-3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I11" sqref="I11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3" t="s">
        <v>16</v>
      </c>
      <c r="B4" s="319"/>
      <c r="C4" s="319"/>
      <c r="D4" s="319"/>
      <c r="E4" s="362" t="s">
        <v>1</v>
      </c>
      <c r="F4" s="360"/>
      <c r="G4" s="355" t="s">
        <v>104</v>
      </c>
      <c r="H4" s="355"/>
      <c r="I4" s="130" t="s">
        <v>0</v>
      </c>
      <c r="K4" s="356" t="s">
        <v>19</v>
      </c>
      <c r="L4" s="355"/>
      <c r="M4" s="365" t="s">
        <v>104</v>
      </c>
      <c r="N4" s="366"/>
      <c r="O4" s="130" t="s">
        <v>0</v>
      </c>
      <c r="Q4" s="354" t="s">
        <v>22</v>
      </c>
      <c r="R4" s="355"/>
      <c r="S4" s="130" t="s">
        <v>0</v>
      </c>
    </row>
    <row r="5" spans="1:19" x14ac:dyDescent="0.25">
      <c r="A5" s="361"/>
      <c r="B5" s="320"/>
      <c r="C5" s="320"/>
      <c r="D5" s="320"/>
      <c r="E5" s="363" t="s">
        <v>153</v>
      </c>
      <c r="F5" s="353"/>
      <c r="G5" s="357" t="str">
        <f>E5</f>
        <v>jan-jul</v>
      </c>
      <c r="H5" s="357"/>
      <c r="I5" s="131" t="s">
        <v>149</v>
      </c>
      <c r="K5" s="352" t="str">
        <f>E5</f>
        <v>jan-jul</v>
      </c>
      <c r="L5" s="357"/>
      <c r="M5" s="358" t="str">
        <f>E5</f>
        <v>jan-jul</v>
      </c>
      <c r="N5" s="359"/>
      <c r="O5" s="131" t="str">
        <f>I5</f>
        <v>2024/2023</v>
      </c>
      <c r="Q5" s="352" t="str">
        <f>E5</f>
        <v>jan-jul</v>
      </c>
      <c r="R5" s="353"/>
      <c r="S5" s="131" t="str">
        <f>O5</f>
        <v>2024/2023</v>
      </c>
    </row>
    <row r="6" spans="1:19" ht="15.75" thickBot="1" x14ac:dyDescent="0.3">
      <c r="A6" s="344"/>
      <c r="B6" s="367"/>
      <c r="C6" s="367"/>
      <c r="D6" s="367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233468.81000000003</v>
      </c>
      <c r="F7" s="145">
        <v>360071.60000000009</v>
      </c>
      <c r="G7" s="243">
        <f>E7/E15</f>
        <v>0.36022355359021918</v>
      </c>
      <c r="H7" s="244">
        <f>F7/F15</f>
        <v>0.45821937127878171</v>
      </c>
      <c r="I7" s="164">
        <f t="shared" ref="I7:I18" si="0">(F7-E7)/E7</f>
        <v>0.54226853685509446</v>
      </c>
      <c r="J7" s="1"/>
      <c r="K7" s="17">
        <v>32978.458000000013</v>
      </c>
      <c r="L7" s="145">
        <v>40662.689000000028</v>
      </c>
      <c r="M7" s="243">
        <f>K7/K15</f>
        <v>0.37591222392512763</v>
      </c>
      <c r="N7" s="244">
        <f>L7/L15</f>
        <v>0.41865067986701193</v>
      </c>
      <c r="O7" s="164">
        <f t="shared" ref="O7:O18" si="1">(L7-K7)/K7</f>
        <v>0.23300758937849705</v>
      </c>
      <c r="P7" s="1"/>
      <c r="Q7" s="187">
        <f t="shared" ref="Q7:Q18" si="2">(K7/E7)*10</f>
        <v>1.4125423434505024</v>
      </c>
      <c r="R7" s="188">
        <f t="shared" ref="R7:R18" si="3">(L7/F7)*10</f>
        <v>1.1292945347536438</v>
      </c>
      <c r="S7" s="55">
        <f>(R7-Q7)/Q7</f>
        <v>-0.20052341086282208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102923.67000000001</v>
      </c>
      <c r="F8" s="181">
        <v>98327.409999999989</v>
      </c>
      <c r="G8" s="245">
        <f>E8/E7</f>
        <v>0.44084548167269111</v>
      </c>
      <c r="H8" s="246">
        <f>F8/F7</f>
        <v>0.27307738238728063</v>
      </c>
      <c r="I8" s="206">
        <f t="shared" si="0"/>
        <v>-4.4656977350302642E-2</v>
      </c>
      <c r="K8" s="180">
        <v>22440.731000000007</v>
      </c>
      <c r="L8" s="181">
        <v>23134.45600000002</v>
      </c>
      <c r="M8" s="250">
        <f>K8/K7</f>
        <v>0.68046635170146519</v>
      </c>
      <c r="N8" s="246">
        <f>L8/L7</f>
        <v>0.5689357140153718</v>
      </c>
      <c r="O8" s="207">
        <f t="shared" si="1"/>
        <v>3.0913654283365941E-2</v>
      </c>
      <c r="Q8" s="189">
        <f t="shared" si="2"/>
        <v>2.1803275184415796</v>
      </c>
      <c r="R8" s="190">
        <f t="shared" si="3"/>
        <v>2.3527982685601119</v>
      </c>
      <c r="S8" s="182">
        <f t="shared" ref="S8:S18" si="4">(R8-Q8)/Q8</f>
        <v>7.9103138707256354E-2</v>
      </c>
    </row>
    <row r="9" spans="1:19" ht="24" customHeight="1" x14ac:dyDescent="0.25">
      <c r="A9" s="8"/>
      <c r="B9" t="s">
        <v>37</v>
      </c>
      <c r="E9" s="19">
        <v>54761.150000000016</v>
      </c>
      <c r="F9" s="140">
        <v>62339.880000000005</v>
      </c>
      <c r="G9" s="247">
        <f>E9/E7</f>
        <v>0.23455445718852128</v>
      </c>
      <c r="H9" s="215">
        <f>F9/F7</f>
        <v>0.17313189932224587</v>
      </c>
      <c r="I9" s="182">
        <f t="shared" si="0"/>
        <v>0.13839610745939387</v>
      </c>
      <c r="K9" s="19">
        <v>6306.729000000003</v>
      </c>
      <c r="L9" s="140">
        <v>7299.7910000000011</v>
      </c>
      <c r="M9" s="247">
        <f>K9/K7</f>
        <v>0.19123783774244388</v>
      </c>
      <c r="N9" s="215">
        <f>L9/L7</f>
        <v>0.17952061655342066</v>
      </c>
      <c r="O9" s="182">
        <f t="shared" si="1"/>
        <v>0.15746070585877364</v>
      </c>
      <c r="Q9" s="189">
        <f t="shared" si="2"/>
        <v>1.1516794296686612</v>
      </c>
      <c r="R9" s="190">
        <f t="shared" si="3"/>
        <v>1.1709664824507202</v>
      </c>
      <c r="S9" s="182">
        <f t="shared" si="4"/>
        <v>1.6746893523667341E-2</v>
      </c>
    </row>
    <row r="10" spans="1:19" ht="24" customHeight="1" thickBot="1" x14ac:dyDescent="0.3">
      <c r="A10" s="8"/>
      <c r="B10" t="s">
        <v>36</v>
      </c>
      <c r="E10" s="19">
        <v>75783.989999999991</v>
      </c>
      <c r="F10" s="140">
        <v>199404.31000000008</v>
      </c>
      <c r="G10" s="247">
        <f>E10/E7</f>
        <v>0.32460006113878759</v>
      </c>
      <c r="H10" s="215">
        <f>F10/F7</f>
        <v>0.55379071829047344</v>
      </c>
      <c r="I10" s="186">
        <f t="shared" si="0"/>
        <v>1.6312194699698459</v>
      </c>
      <c r="K10" s="19">
        <v>4230.9979999999996</v>
      </c>
      <c r="L10" s="140">
        <v>10228.442000000005</v>
      </c>
      <c r="M10" s="247">
        <f>K10/K7</f>
        <v>0.12829581055609082</v>
      </c>
      <c r="N10" s="215">
        <f>L10/L7</f>
        <v>0.25154366943120748</v>
      </c>
      <c r="O10" s="209">
        <f t="shared" si="1"/>
        <v>1.4175010245809632</v>
      </c>
      <c r="Q10" s="189">
        <f t="shared" si="2"/>
        <v>0.55829707567521847</v>
      </c>
      <c r="R10" s="190">
        <f t="shared" si="3"/>
        <v>0.51294989561659921</v>
      </c>
      <c r="S10" s="182">
        <f t="shared" si="4"/>
        <v>-8.1224104575105011E-2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414653.19000000006</v>
      </c>
      <c r="F11" s="145">
        <v>425734.54999999993</v>
      </c>
      <c r="G11" s="243">
        <f>E11/E15</f>
        <v>0.63977644640978093</v>
      </c>
      <c r="H11" s="244">
        <f>F11/F15</f>
        <v>0.54178062872121813</v>
      </c>
      <c r="I11" s="164">
        <f t="shared" si="0"/>
        <v>2.6724405520671065E-2</v>
      </c>
      <c r="J11" s="1"/>
      <c r="K11" s="17">
        <v>54750.687000000049</v>
      </c>
      <c r="L11" s="145">
        <v>56465.277000000002</v>
      </c>
      <c r="M11" s="243">
        <f>K11/K15</f>
        <v>0.62408777607487242</v>
      </c>
      <c r="N11" s="244">
        <f>L11/L15</f>
        <v>0.58134932013298823</v>
      </c>
      <c r="O11" s="164">
        <f t="shared" si="1"/>
        <v>3.13163193733067E-2</v>
      </c>
      <c r="Q11" s="191">
        <f t="shared" si="2"/>
        <v>1.3203971010086777</v>
      </c>
      <c r="R11" s="192">
        <f t="shared" si="3"/>
        <v>1.3263024342280891</v>
      </c>
      <c r="S11" s="57">
        <f t="shared" si="4"/>
        <v>4.4723918394702963E-3</v>
      </c>
    </row>
    <row r="12" spans="1:19" s="3" customFormat="1" ht="24" customHeight="1" x14ac:dyDescent="0.25">
      <c r="A12" s="46"/>
      <c r="B12" s="3" t="s">
        <v>33</v>
      </c>
      <c r="E12" s="31">
        <v>198958.55000000002</v>
      </c>
      <c r="F12" s="141">
        <v>199303.47999999995</v>
      </c>
      <c r="G12" s="247">
        <f>E12/E11</f>
        <v>0.479819171293485</v>
      </c>
      <c r="H12" s="215">
        <f>F12/F11</f>
        <v>0.46814025312251495</v>
      </c>
      <c r="I12" s="206">
        <f t="shared" si="0"/>
        <v>1.73367769316742E-3</v>
      </c>
      <c r="K12" s="31">
        <v>33789.532000000043</v>
      </c>
      <c r="L12" s="141">
        <v>36472.203999999991</v>
      </c>
      <c r="M12" s="247">
        <f>K12/K11</f>
        <v>0.6171526578287504</v>
      </c>
      <c r="N12" s="215">
        <f>L12/L11</f>
        <v>0.64592269688148329</v>
      </c>
      <c r="O12" s="206">
        <f t="shared" si="1"/>
        <v>7.9393582604220275E-2</v>
      </c>
      <c r="Q12" s="189">
        <f t="shared" si="2"/>
        <v>1.6983201777455674</v>
      </c>
      <c r="R12" s="190">
        <f t="shared" si="3"/>
        <v>1.8299832998400229</v>
      </c>
      <c r="S12" s="182">
        <f t="shared" si="4"/>
        <v>7.7525500679872711E-2</v>
      </c>
    </row>
    <row r="13" spans="1:19" ht="24" customHeight="1" x14ac:dyDescent="0.25">
      <c r="A13" s="8"/>
      <c r="B13" s="3" t="s">
        <v>37</v>
      </c>
      <c r="D13" s="3"/>
      <c r="E13" s="19">
        <v>49781.869999999995</v>
      </c>
      <c r="F13" s="140">
        <v>49910.080000000038</v>
      </c>
      <c r="G13" s="247">
        <f>E13/E11</f>
        <v>0.12005664299845369</v>
      </c>
      <c r="H13" s="215">
        <f>F13/F11</f>
        <v>0.11723286259008119</v>
      </c>
      <c r="I13" s="182">
        <f t="shared" si="0"/>
        <v>2.5754355953290383E-3</v>
      </c>
      <c r="K13" s="19">
        <v>4478.4250000000011</v>
      </c>
      <c r="L13" s="140">
        <v>4479.8549999999996</v>
      </c>
      <c r="M13" s="247">
        <f>K13/K11</f>
        <v>8.1796690514586545E-2</v>
      </c>
      <c r="N13" s="215">
        <f>L13/L11</f>
        <v>7.933822763324086E-2</v>
      </c>
      <c r="O13" s="182">
        <f t="shared" si="1"/>
        <v>3.1930868553084436E-4</v>
      </c>
      <c r="Q13" s="189">
        <f t="shared" si="2"/>
        <v>0.89960963700238694</v>
      </c>
      <c r="R13" s="190">
        <f t="shared" si="3"/>
        <v>0.89758521725471008</v>
      </c>
      <c r="S13" s="182">
        <f t="shared" si="4"/>
        <v>-2.2503313263989556E-3</v>
      </c>
    </row>
    <row r="14" spans="1:19" ht="24" customHeight="1" thickBot="1" x14ac:dyDescent="0.3">
      <c r="A14" s="8"/>
      <c r="B14" t="s">
        <v>36</v>
      </c>
      <c r="E14" s="19">
        <v>165912.77000000002</v>
      </c>
      <c r="F14" s="140">
        <v>176520.98999999993</v>
      </c>
      <c r="G14" s="247">
        <f>E14/E11</f>
        <v>0.40012418570806124</v>
      </c>
      <c r="H14" s="215">
        <f>F14/F11</f>
        <v>0.41462688428740391</v>
      </c>
      <c r="I14" s="186">
        <f t="shared" si="0"/>
        <v>6.3938538305399348E-2</v>
      </c>
      <c r="K14" s="19">
        <v>16482.730000000007</v>
      </c>
      <c r="L14" s="140">
        <v>15513.218000000006</v>
      </c>
      <c r="M14" s="247">
        <f>K14/K11</f>
        <v>0.30105065165666306</v>
      </c>
      <c r="N14" s="215">
        <f>L14/L11</f>
        <v>0.27473907548527576</v>
      </c>
      <c r="O14" s="209">
        <f t="shared" si="1"/>
        <v>-5.8819867825293519E-2</v>
      </c>
      <c r="Q14" s="189">
        <f t="shared" si="2"/>
        <v>0.99345758617615787</v>
      </c>
      <c r="R14" s="190">
        <f t="shared" si="3"/>
        <v>0.87883135031137161</v>
      </c>
      <c r="S14" s="182">
        <f t="shared" si="4"/>
        <v>-0.11538110681300991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648122</v>
      </c>
      <c r="F15" s="145">
        <v>785806.15000000014</v>
      </c>
      <c r="G15" s="243">
        <f>G7+G11</f>
        <v>1</v>
      </c>
      <c r="H15" s="244">
        <f>H7+H11</f>
        <v>0.99999999999999978</v>
      </c>
      <c r="I15" s="164">
        <f t="shared" si="0"/>
        <v>0.21243554454254004</v>
      </c>
      <c r="J15" s="1"/>
      <c r="K15" s="17">
        <v>87729.145000000062</v>
      </c>
      <c r="L15" s="145">
        <v>97127.966000000015</v>
      </c>
      <c r="M15" s="243">
        <f>M7+M11</f>
        <v>1</v>
      </c>
      <c r="N15" s="244">
        <f>N7+N11</f>
        <v>1.0000000000000002</v>
      </c>
      <c r="O15" s="164">
        <f t="shared" si="1"/>
        <v>0.10713453322724102</v>
      </c>
      <c r="Q15" s="191">
        <f t="shared" si="2"/>
        <v>1.3535899876875044</v>
      </c>
      <c r="R15" s="192">
        <f t="shared" si="3"/>
        <v>1.2360295983939549</v>
      </c>
      <c r="S15" s="57">
        <f t="shared" si="4"/>
        <v>-8.685081181369525E-2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301882.22000000003</v>
      </c>
      <c r="F16" s="181">
        <f t="shared" ref="F16:F17" si="5">F8+F12</f>
        <v>297630.88999999996</v>
      </c>
      <c r="G16" s="245">
        <f>E16/E15</f>
        <v>0.46577993032176046</v>
      </c>
      <c r="H16" s="246">
        <f>F16/F15</f>
        <v>0.37875866713438155</v>
      </c>
      <c r="I16" s="207">
        <f t="shared" si="0"/>
        <v>-1.408274392576043E-2</v>
      </c>
      <c r="J16" s="3"/>
      <c r="K16" s="180">
        <f t="shared" ref="K16:L18" si="6">K8+K12</f>
        <v>56230.26300000005</v>
      </c>
      <c r="L16" s="181">
        <f t="shared" si="6"/>
        <v>59606.660000000011</v>
      </c>
      <c r="M16" s="250">
        <f>K16/K15</f>
        <v>0.6409530492973573</v>
      </c>
      <c r="N16" s="246">
        <f>L16/L15</f>
        <v>0.61369204416367584</v>
      </c>
      <c r="O16" s="207">
        <f t="shared" si="1"/>
        <v>6.0045904462512616E-2</v>
      </c>
      <c r="P16" s="3"/>
      <c r="Q16" s="189">
        <f t="shared" si="2"/>
        <v>1.8626556741235056</v>
      </c>
      <c r="R16" s="190">
        <f t="shared" si="3"/>
        <v>2.0027040876032736</v>
      </c>
      <c r="S16" s="182">
        <f t="shared" si="4"/>
        <v>7.5187494621446527E-2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104543.02000000002</v>
      </c>
      <c r="F17" s="140">
        <f t="shared" si="5"/>
        <v>112249.96000000005</v>
      </c>
      <c r="G17" s="248">
        <f>E17/E15</f>
        <v>0.16130145250431249</v>
      </c>
      <c r="H17" s="215">
        <f>F17/F15</f>
        <v>0.14284688405658322</v>
      </c>
      <c r="I17" s="182">
        <f t="shared" si="0"/>
        <v>7.3720273242537188E-2</v>
      </c>
      <c r="K17" s="19">
        <f t="shared" si="6"/>
        <v>10785.154000000004</v>
      </c>
      <c r="L17" s="140">
        <f t="shared" si="6"/>
        <v>11779.646000000001</v>
      </c>
      <c r="M17" s="247">
        <f>K17/K15</f>
        <v>0.12293695555792772</v>
      </c>
      <c r="N17" s="215">
        <f>L17/L15</f>
        <v>0.12127965286537555</v>
      </c>
      <c r="O17" s="182">
        <f t="shared" si="1"/>
        <v>9.2209346292134189E-2</v>
      </c>
      <c r="Q17" s="189">
        <f t="shared" si="2"/>
        <v>1.0316474500162711</v>
      </c>
      <c r="R17" s="190">
        <f t="shared" si="3"/>
        <v>1.049412044333913</v>
      </c>
      <c r="S17" s="182">
        <f t="shared" si="4"/>
        <v>1.7219636725086362E-2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241696.76</v>
      </c>
      <c r="F18" s="142">
        <f>F10+F14</f>
        <v>375925.30000000005</v>
      </c>
      <c r="G18" s="249">
        <f>E18/E15</f>
        <v>0.37291861717392716</v>
      </c>
      <c r="H18" s="221">
        <f>F18/F15</f>
        <v>0.47839444880903514</v>
      </c>
      <c r="I18" s="208">
        <f t="shared" si="0"/>
        <v>0.5553592857430113</v>
      </c>
      <c r="K18" s="21">
        <f t="shared" si="6"/>
        <v>20713.728000000006</v>
      </c>
      <c r="L18" s="142">
        <f t="shared" si="6"/>
        <v>25741.660000000011</v>
      </c>
      <c r="M18" s="249">
        <f>K18/K15</f>
        <v>0.23610999514471492</v>
      </c>
      <c r="N18" s="221">
        <f>L18/L15</f>
        <v>0.2650283029709487</v>
      </c>
      <c r="O18" s="186">
        <f t="shared" si="1"/>
        <v>0.2427342871355655</v>
      </c>
      <c r="Q18" s="193">
        <f t="shared" si="2"/>
        <v>0.85701306049779091</v>
      </c>
      <c r="R18" s="194">
        <f t="shared" si="3"/>
        <v>0.68475465737474994</v>
      </c>
      <c r="S18" s="186">
        <f t="shared" si="4"/>
        <v>-0.20099857407422206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8" max="18" width="11" bestFit="1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104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6" x14ac:dyDescent="0.25">
      <c r="A5" s="369"/>
      <c r="B5" s="363" t="s">
        <v>153</v>
      </c>
      <c r="C5" s="357"/>
      <c r="D5" s="363" t="str">
        <f>B5</f>
        <v>jan-jul</v>
      </c>
      <c r="E5" s="357"/>
      <c r="F5" s="131" t="s">
        <v>149</v>
      </c>
      <c r="H5" s="352" t="str">
        <f>B5</f>
        <v>jan-jul</v>
      </c>
      <c r="I5" s="357"/>
      <c r="J5" s="363" t="str">
        <f>B5</f>
        <v>jan-jul</v>
      </c>
      <c r="K5" s="353"/>
      <c r="L5" s="131" t="str">
        <f>F5</f>
        <v>2024/2023</v>
      </c>
      <c r="N5" s="352" t="str">
        <f>B5</f>
        <v>jan-jul</v>
      </c>
      <c r="O5" s="353"/>
      <c r="P5" s="131" t="str">
        <f>F5</f>
        <v>2024/2023</v>
      </c>
    </row>
    <row r="6" spans="1:16" ht="19.5" customHeight="1" thickBot="1" x14ac:dyDescent="0.3">
      <c r="A6" s="370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171</v>
      </c>
      <c r="B7" s="39">
        <v>175558.87999999995</v>
      </c>
      <c r="C7" s="147">
        <v>181911.53</v>
      </c>
      <c r="D7" s="247">
        <f>B7/$B$33</f>
        <v>0.27087319979880342</v>
      </c>
      <c r="E7" s="246">
        <f>C7/$C$33</f>
        <v>0.23149669928136857</v>
      </c>
      <c r="F7" s="52">
        <f>(C7-B7)/B7</f>
        <v>3.6185295782247266E-2</v>
      </c>
      <c r="H7" s="39">
        <v>18443.851000000002</v>
      </c>
      <c r="I7" s="147">
        <v>16473.992000000002</v>
      </c>
      <c r="J7" s="247">
        <f>H7/$H$33</f>
        <v>0.21023630174442026</v>
      </c>
      <c r="K7" s="246">
        <f>I7/$I$33</f>
        <v>0.16961121166688489</v>
      </c>
      <c r="L7" s="52">
        <f>(I7-H7)/H7</f>
        <v>-0.10680302069237059</v>
      </c>
      <c r="N7" s="27">
        <f t="shared" ref="N7:N33" si="0">(H7/B7)*10</f>
        <v>1.0505792130822438</v>
      </c>
      <c r="O7" s="151">
        <f t="shared" ref="O7:O33" si="1">(I7/C7)*10</f>
        <v>0.90560460900966544</v>
      </c>
      <c r="P7" s="61">
        <f>(O7-N7)/N7</f>
        <v>-0.13799492914698391</v>
      </c>
    </row>
    <row r="8" spans="1:16" ht="20.100000000000001" customHeight="1" x14ac:dyDescent="0.25">
      <c r="A8" s="8" t="s">
        <v>175</v>
      </c>
      <c r="B8" s="19">
        <v>25611.909999999993</v>
      </c>
      <c r="C8" s="140">
        <v>162891.17000000007</v>
      </c>
      <c r="D8" s="247">
        <f t="shared" ref="D8:D32" si="2">B8/$B$33</f>
        <v>3.951711251893935E-2</v>
      </c>
      <c r="E8" s="215">
        <f t="shared" ref="E8:E32" si="3">C8/$C$33</f>
        <v>0.20729179836528394</v>
      </c>
      <c r="F8" s="52">
        <f t="shared" ref="F8:F33" si="4">(C8-B8)/B8</f>
        <v>5.359977447991974</v>
      </c>
      <c r="H8" s="19">
        <v>3276.101999999998</v>
      </c>
      <c r="I8" s="140">
        <v>9013.1430000000037</v>
      </c>
      <c r="J8" s="247">
        <f t="shared" ref="J8:J32" si="5">H8/$H$33</f>
        <v>3.734337089458694E-2</v>
      </c>
      <c r="K8" s="215">
        <f t="shared" ref="K8:K32" si="6">I8/$I$33</f>
        <v>9.2796579308579388E-2</v>
      </c>
      <c r="L8" s="52">
        <f t="shared" ref="L8:L33" si="7">(I8-H8)/H8</f>
        <v>1.7511789925954715</v>
      </c>
      <c r="N8" s="27">
        <f t="shared" si="0"/>
        <v>1.2791322474583111</v>
      </c>
      <c r="O8" s="152">
        <f t="shared" si="1"/>
        <v>0.55332299473323199</v>
      </c>
      <c r="P8" s="52">
        <f t="shared" ref="P8:P71" si="8">(O8-N8)/N8</f>
        <v>-0.56742315281886779</v>
      </c>
    </row>
    <row r="9" spans="1:16" ht="20.100000000000001" customHeight="1" x14ac:dyDescent="0.25">
      <c r="A9" s="8" t="s">
        <v>165</v>
      </c>
      <c r="B9" s="19">
        <v>31353.37000000001</v>
      </c>
      <c r="C9" s="140">
        <v>41805.619999999988</v>
      </c>
      <c r="D9" s="247">
        <f t="shared" si="2"/>
        <v>4.8375722472003779E-2</v>
      </c>
      <c r="E9" s="215">
        <f t="shared" si="3"/>
        <v>5.3200932570965483E-2</v>
      </c>
      <c r="F9" s="52">
        <f t="shared" si="4"/>
        <v>0.33336926780119569</v>
      </c>
      <c r="H9" s="19">
        <v>5879.0310000000018</v>
      </c>
      <c r="I9" s="140">
        <v>8214.7250000000004</v>
      </c>
      <c r="J9" s="247">
        <f t="shared" si="5"/>
        <v>6.7013430941336549E-2</v>
      </c>
      <c r="K9" s="215">
        <f t="shared" si="6"/>
        <v>8.4576310390356568E-2</v>
      </c>
      <c r="L9" s="52">
        <f t="shared" si="7"/>
        <v>0.39729234290480825</v>
      </c>
      <c r="N9" s="27">
        <f t="shared" si="0"/>
        <v>1.8750874307929257</v>
      </c>
      <c r="O9" s="152">
        <f t="shared" si="1"/>
        <v>1.9649810240824086</v>
      </c>
      <c r="P9" s="52">
        <f t="shared" si="8"/>
        <v>4.7941014276581873E-2</v>
      </c>
    </row>
    <row r="10" spans="1:16" ht="20.100000000000001" customHeight="1" x14ac:dyDescent="0.25">
      <c r="A10" s="8" t="s">
        <v>163</v>
      </c>
      <c r="B10" s="19">
        <v>58329.860000000022</v>
      </c>
      <c r="C10" s="140">
        <v>53088.52</v>
      </c>
      <c r="D10" s="247">
        <f t="shared" si="2"/>
        <v>8.9998271930284826E-2</v>
      </c>
      <c r="E10" s="215">
        <f t="shared" si="3"/>
        <v>6.7559308361228781E-2</v>
      </c>
      <c r="F10" s="52">
        <f t="shared" si="4"/>
        <v>-8.9856893193297968E-2</v>
      </c>
      <c r="H10" s="19">
        <v>8179.3020000000006</v>
      </c>
      <c r="I10" s="140">
        <v>8139.6590000000006</v>
      </c>
      <c r="J10" s="247">
        <f t="shared" si="5"/>
        <v>9.3233577051275246E-2</v>
      </c>
      <c r="K10" s="215">
        <f t="shared" si="6"/>
        <v>8.3803453682948531E-2</v>
      </c>
      <c r="L10" s="52">
        <f t="shared" si="7"/>
        <v>-4.846746091536909E-3</v>
      </c>
      <c r="N10" s="27">
        <f t="shared" si="0"/>
        <v>1.4022495510875557</v>
      </c>
      <c r="O10" s="152">
        <f t="shared" si="1"/>
        <v>1.5332239437076041</v>
      </c>
      <c r="P10" s="52">
        <f t="shared" si="8"/>
        <v>9.3403055482148223E-2</v>
      </c>
    </row>
    <row r="11" spans="1:16" ht="20.100000000000001" customHeight="1" x14ac:dyDescent="0.25">
      <c r="A11" s="8" t="s">
        <v>164</v>
      </c>
      <c r="B11" s="19">
        <v>16900.749999999996</v>
      </c>
      <c r="C11" s="140">
        <v>17764.29</v>
      </c>
      <c r="D11" s="247">
        <f t="shared" si="2"/>
        <v>2.607649485744969E-2</v>
      </c>
      <c r="E11" s="215">
        <f t="shared" si="3"/>
        <v>2.2606453258224055E-2</v>
      </c>
      <c r="F11" s="52">
        <f t="shared" si="4"/>
        <v>5.1094773900566819E-2</v>
      </c>
      <c r="H11" s="19">
        <v>4994.6869999999999</v>
      </c>
      <c r="I11" s="140">
        <v>5434.5309999999999</v>
      </c>
      <c r="J11" s="247">
        <f t="shared" si="5"/>
        <v>5.693304089536036E-2</v>
      </c>
      <c r="K11" s="215">
        <f t="shared" si="6"/>
        <v>5.5952278461179748E-2</v>
      </c>
      <c r="L11" s="52">
        <f t="shared" si="7"/>
        <v>8.8062375079759767E-2</v>
      </c>
      <c r="N11" s="27">
        <f t="shared" si="0"/>
        <v>2.955304942088369</v>
      </c>
      <c r="O11" s="152">
        <f t="shared" si="1"/>
        <v>3.059244698211975</v>
      </c>
      <c r="P11" s="52">
        <f t="shared" si="8"/>
        <v>3.5170568912647242E-2</v>
      </c>
    </row>
    <row r="12" spans="1:16" ht="20.100000000000001" customHeight="1" x14ac:dyDescent="0.25">
      <c r="A12" s="8" t="s">
        <v>167</v>
      </c>
      <c r="B12" s="19">
        <v>51523.61</v>
      </c>
      <c r="C12" s="140">
        <v>45989.780000000006</v>
      </c>
      <c r="D12" s="247">
        <f t="shared" si="2"/>
        <v>7.9496776841397207E-2</v>
      </c>
      <c r="E12" s="215">
        <f t="shared" si="3"/>
        <v>5.8525604565451673E-2</v>
      </c>
      <c r="F12" s="52">
        <f t="shared" si="4"/>
        <v>-0.10740377081497191</v>
      </c>
      <c r="H12" s="19">
        <v>4659.4040000000014</v>
      </c>
      <c r="I12" s="140">
        <v>4141.5700000000006</v>
      </c>
      <c r="J12" s="247">
        <f t="shared" si="5"/>
        <v>5.3111243703560546E-2</v>
      </c>
      <c r="K12" s="215">
        <f t="shared" si="6"/>
        <v>4.2640345212212105E-2</v>
      </c>
      <c r="L12" s="52">
        <f t="shared" si="7"/>
        <v>-0.1111373901039705</v>
      </c>
      <c r="N12" s="27">
        <f t="shared" si="0"/>
        <v>0.90432405648594905</v>
      </c>
      <c r="O12" s="152">
        <f t="shared" si="1"/>
        <v>0.90054138115033389</v>
      </c>
      <c r="P12" s="52">
        <f t="shared" si="8"/>
        <v>-4.1828759375416805E-3</v>
      </c>
    </row>
    <row r="13" spans="1:16" ht="20.100000000000001" customHeight="1" x14ac:dyDescent="0.25">
      <c r="A13" s="8" t="s">
        <v>166</v>
      </c>
      <c r="B13" s="19">
        <v>20015.830000000002</v>
      </c>
      <c r="C13" s="140">
        <v>19465.91</v>
      </c>
      <c r="D13" s="247">
        <f t="shared" si="2"/>
        <v>3.0882812186594524E-2</v>
      </c>
      <c r="E13" s="215">
        <f t="shared" si="3"/>
        <v>2.4771898260149784E-2</v>
      </c>
      <c r="F13" s="52">
        <f t="shared" si="4"/>
        <v>-2.7474254127857891E-2</v>
      </c>
      <c r="H13" s="19">
        <v>3945.722999999999</v>
      </c>
      <c r="I13" s="140">
        <v>4074.4190000000003</v>
      </c>
      <c r="J13" s="247">
        <f t="shared" si="5"/>
        <v>4.4976193487352441E-2</v>
      </c>
      <c r="K13" s="215">
        <f t="shared" si="6"/>
        <v>4.1948978937744866E-2</v>
      </c>
      <c r="L13" s="52">
        <f t="shared" si="7"/>
        <v>3.2616582562942538E-2</v>
      </c>
      <c r="N13" s="27">
        <f t="shared" si="0"/>
        <v>1.971301215088257</v>
      </c>
      <c r="O13" s="152">
        <f t="shared" si="1"/>
        <v>2.0931048176016431</v>
      </c>
      <c r="P13" s="52">
        <f t="shared" si="8"/>
        <v>6.1788427654336384E-2</v>
      </c>
    </row>
    <row r="14" spans="1:16" ht="20.100000000000001" customHeight="1" x14ac:dyDescent="0.25">
      <c r="A14" s="8" t="s">
        <v>184</v>
      </c>
      <c r="B14" s="19">
        <v>55316.74</v>
      </c>
      <c r="C14" s="140">
        <v>53346.849999999984</v>
      </c>
      <c r="D14" s="247">
        <f t="shared" si="2"/>
        <v>8.5349270662005053E-2</v>
      </c>
      <c r="E14" s="215">
        <f t="shared" si="3"/>
        <v>6.7888053561301329E-2</v>
      </c>
      <c r="F14" s="52">
        <f t="shared" si="4"/>
        <v>-3.5611100726471119E-2</v>
      </c>
      <c r="H14" s="19">
        <v>3859.4440000000009</v>
      </c>
      <c r="I14" s="140">
        <v>3960.7629999999999</v>
      </c>
      <c r="J14" s="247">
        <f t="shared" si="5"/>
        <v>4.3992723284833106E-2</v>
      </c>
      <c r="K14" s="215">
        <f t="shared" si="6"/>
        <v>4.077881132608089E-2</v>
      </c>
      <c r="L14" s="52">
        <f t="shared" si="7"/>
        <v>2.6252227004718562E-2</v>
      </c>
      <c r="N14" s="27">
        <f t="shared" si="0"/>
        <v>0.69769910518949607</v>
      </c>
      <c r="O14" s="152">
        <f t="shared" si="1"/>
        <v>0.74245489658714636</v>
      </c>
      <c r="P14" s="52">
        <f t="shared" si="8"/>
        <v>6.4147697861092354E-2</v>
      </c>
    </row>
    <row r="15" spans="1:16" ht="20.100000000000001" customHeight="1" x14ac:dyDescent="0.25">
      <c r="A15" s="8" t="s">
        <v>174</v>
      </c>
      <c r="B15" s="19">
        <v>21039.750000000004</v>
      </c>
      <c r="C15" s="140">
        <v>19288.190000000006</v>
      </c>
      <c r="D15" s="247">
        <f t="shared" si="2"/>
        <v>3.2462638207004263E-2</v>
      </c>
      <c r="E15" s="215">
        <f t="shared" si="3"/>
        <v>2.4545735611766345E-2</v>
      </c>
      <c r="F15" s="52">
        <f t="shared" si="4"/>
        <v>-8.3250038617378883E-2</v>
      </c>
      <c r="H15" s="19">
        <v>4109.8489999999993</v>
      </c>
      <c r="I15" s="140">
        <v>3894.2590000000005</v>
      </c>
      <c r="J15" s="247">
        <f t="shared" si="5"/>
        <v>4.6847019881477228E-2</v>
      </c>
      <c r="K15" s="215">
        <f t="shared" si="6"/>
        <v>4.0094106366852157E-2</v>
      </c>
      <c r="L15" s="52">
        <f t="shared" si="7"/>
        <v>-5.2456915083741229E-2</v>
      </c>
      <c r="N15" s="27">
        <f t="shared" si="0"/>
        <v>1.9533734954075019</v>
      </c>
      <c r="O15" s="152">
        <f t="shared" si="1"/>
        <v>2.0189862293973664</v>
      </c>
      <c r="P15" s="52">
        <f t="shared" si="8"/>
        <v>3.358944622936879E-2</v>
      </c>
    </row>
    <row r="16" spans="1:16" ht="20.100000000000001" customHeight="1" x14ac:dyDescent="0.25">
      <c r="A16" s="8" t="s">
        <v>182</v>
      </c>
      <c r="B16" s="19">
        <v>9426</v>
      </c>
      <c r="C16" s="140">
        <v>12732.05</v>
      </c>
      <c r="D16" s="247">
        <f t="shared" si="2"/>
        <v>1.4543558157260526E-2</v>
      </c>
      <c r="E16" s="215">
        <f t="shared" si="3"/>
        <v>1.6202532902039515E-2</v>
      </c>
      <c r="F16" s="52">
        <f t="shared" si="4"/>
        <v>0.35073732230002114</v>
      </c>
      <c r="H16" s="19">
        <v>2724.3949999999995</v>
      </c>
      <c r="I16" s="140">
        <v>3761.0180000000005</v>
      </c>
      <c r="J16" s="247">
        <f t="shared" si="5"/>
        <v>3.1054617026074961E-2</v>
      </c>
      <c r="K16" s="215">
        <f t="shared" si="6"/>
        <v>3.8722297551253157E-2</v>
      </c>
      <c r="L16" s="52">
        <f t="shared" si="7"/>
        <v>0.38049658731571639</v>
      </c>
      <c r="N16" s="27">
        <f t="shared" si="0"/>
        <v>2.890298111606195</v>
      </c>
      <c r="O16" s="152">
        <f t="shared" si="1"/>
        <v>2.9539767751461863</v>
      </c>
      <c r="P16" s="52">
        <f t="shared" si="8"/>
        <v>2.2031866984338105E-2</v>
      </c>
    </row>
    <row r="17" spans="1:16" ht="20.100000000000001" customHeight="1" x14ac:dyDescent="0.25">
      <c r="A17" s="8" t="s">
        <v>177</v>
      </c>
      <c r="B17" s="19">
        <v>10797.010000000002</v>
      </c>
      <c r="C17" s="140">
        <v>17871.579999999998</v>
      </c>
      <c r="D17" s="247">
        <f t="shared" si="2"/>
        <v>1.6658916068271114E-2</v>
      </c>
      <c r="E17" s="215">
        <f t="shared" si="3"/>
        <v>2.2742988203897356E-2</v>
      </c>
      <c r="F17" s="52">
        <f t="shared" si="4"/>
        <v>0.65523418057406591</v>
      </c>
      <c r="H17" s="19">
        <v>1499.2140000000004</v>
      </c>
      <c r="I17" s="140">
        <v>2716.5739999999996</v>
      </c>
      <c r="J17" s="247">
        <f t="shared" si="5"/>
        <v>1.7089121294867289E-2</v>
      </c>
      <c r="K17" s="215">
        <f t="shared" si="6"/>
        <v>2.7969019756884431E-2</v>
      </c>
      <c r="L17" s="52">
        <f t="shared" si="7"/>
        <v>0.81199882071538743</v>
      </c>
      <c r="N17" s="27">
        <f t="shared" si="0"/>
        <v>1.3885455325131681</v>
      </c>
      <c r="O17" s="152">
        <f t="shared" si="1"/>
        <v>1.5200525079483738</v>
      </c>
      <c r="P17" s="52">
        <f t="shared" si="8"/>
        <v>9.4708435809942357E-2</v>
      </c>
    </row>
    <row r="18" spans="1:16" ht="20.100000000000001" customHeight="1" x14ac:dyDescent="0.25">
      <c r="A18" s="8" t="s">
        <v>176</v>
      </c>
      <c r="B18" s="19">
        <v>13128.1</v>
      </c>
      <c r="C18" s="140">
        <v>12459.449999999999</v>
      </c>
      <c r="D18" s="247">
        <f t="shared" si="2"/>
        <v>2.0255600025921063E-2</v>
      </c>
      <c r="E18" s="215">
        <f t="shared" si="3"/>
        <v>1.5855628006983653E-2</v>
      </c>
      <c r="F18" s="52">
        <f t="shared" si="4"/>
        <v>-5.0932732078518707E-2</v>
      </c>
      <c r="H18" s="19">
        <v>2238.4189999999994</v>
      </c>
      <c r="I18" s="140">
        <v>2298.0609999999997</v>
      </c>
      <c r="J18" s="247">
        <f t="shared" si="5"/>
        <v>2.5515112452081903E-2</v>
      </c>
      <c r="K18" s="215">
        <f t="shared" si="6"/>
        <v>2.3660137184382091E-2</v>
      </c>
      <c r="L18" s="52">
        <f t="shared" si="7"/>
        <v>2.6644698780702046E-2</v>
      </c>
      <c r="N18" s="27">
        <f t="shared" si="0"/>
        <v>1.7050593764520374</v>
      </c>
      <c r="O18" s="152">
        <f t="shared" si="1"/>
        <v>1.8444321378552022</v>
      </c>
      <c r="P18" s="52">
        <f t="shared" si="8"/>
        <v>8.174070846328986E-2</v>
      </c>
    </row>
    <row r="19" spans="1:16" ht="20.100000000000001" customHeight="1" x14ac:dyDescent="0.25">
      <c r="A19" s="8" t="s">
        <v>172</v>
      </c>
      <c r="B19" s="19">
        <v>17239.47</v>
      </c>
      <c r="C19" s="140">
        <v>14189.719999999998</v>
      </c>
      <c r="D19" s="247">
        <f t="shared" si="2"/>
        <v>2.659911251276768E-2</v>
      </c>
      <c r="E19" s="215">
        <f t="shared" si="3"/>
        <v>1.8057532382509348E-2</v>
      </c>
      <c r="F19" s="52">
        <f t="shared" si="4"/>
        <v>-0.17690509046971881</v>
      </c>
      <c r="H19" s="19">
        <v>2462.9139999999993</v>
      </c>
      <c r="I19" s="140">
        <v>2085.4879999999994</v>
      </c>
      <c r="J19" s="247">
        <f t="shared" si="5"/>
        <v>2.807406820162215E-2</v>
      </c>
      <c r="K19" s="215">
        <f t="shared" si="6"/>
        <v>2.1471550222723689E-2</v>
      </c>
      <c r="L19" s="52">
        <f t="shared" si="7"/>
        <v>-0.15324367801717803</v>
      </c>
      <c r="N19" s="27">
        <f t="shared" si="0"/>
        <v>1.4286483285158993</v>
      </c>
      <c r="O19" s="152">
        <f t="shared" si="1"/>
        <v>1.4697175138057692</v>
      </c>
      <c r="P19" s="52">
        <f t="shared" si="8"/>
        <v>2.8746882259354324E-2</v>
      </c>
    </row>
    <row r="20" spans="1:16" ht="20.100000000000001" customHeight="1" x14ac:dyDescent="0.25">
      <c r="A20" s="8" t="s">
        <v>170</v>
      </c>
      <c r="B20" s="19">
        <v>9288.7100000000009</v>
      </c>
      <c r="C20" s="140">
        <v>9188.869999999999</v>
      </c>
      <c r="D20" s="247">
        <f t="shared" si="2"/>
        <v>1.4331730754395018E-2</v>
      </c>
      <c r="E20" s="215">
        <f t="shared" si="3"/>
        <v>1.1693558264974127E-2</v>
      </c>
      <c r="F20" s="52">
        <f t="shared" si="4"/>
        <v>-1.0748532358099451E-2</v>
      </c>
      <c r="H20" s="19">
        <v>1958.6449999999998</v>
      </c>
      <c r="I20" s="140">
        <v>2065.9490000000001</v>
      </c>
      <c r="J20" s="247">
        <f t="shared" si="5"/>
        <v>2.2326046834264705E-2</v>
      </c>
      <c r="K20" s="215">
        <f t="shared" si="6"/>
        <v>2.1270382620799447E-2</v>
      </c>
      <c r="L20" s="52">
        <f t="shared" si="7"/>
        <v>5.4784812970191298E-2</v>
      </c>
      <c r="N20" s="27">
        <f t="shared" si="0"/>
        <v>2.1086297236107052</v>
      </c>
      <c r="O20" s="152">
        <f t="shared" si="1"/>
        <v>2.2483167135893751</v>
      </c>
      <c r="P20" s="52">
        <f t="shared" si="8"/>
        <v>6.6245386003322262E-2</v>
      </c>
    </row>
    <row r="21" spans="1:16" ht="20.100000000000001" customHeight="1" x14ac:dyDescent="0.25">
      <c r="A21" s="8" t="s">
        <v>181</v>
      </c>
      <c r="B21" s="19">
        <v>13244.359999999999</v>
      </c>
      <c r="C21" s="140">
        <v>13611.589999999997</v>
      </c>
      <c r="D21" s="247">
        <f t="shared" si="2"/>
        <v>2.0434979834043604E-2</v>
      </c>
      <c r="E21" s="215">
        <f t="shared" si="3"/>
        <v>1.7321816582881153E-2</v>
      </c>
      <c r="F21" s="52">
        <f t="shared" si="4"/>
        <v>2.7727274100069598E-2</v>
      </c>
      <c r="H21" s="19">
        <v>1771.3110000000011</v>
      </c>
      <c r="I21" s="140">
        <v>1826.6120000000001</v>
      </c>
      <c r="J21" s="247">
        <f t="shared" si="5"/>
        <v>2.0190678935717438E-2</v>
      </c>
      <c r="K21" s="215">
        <f t="shared" si="6"/>
        <v>1.880624165443761E-2</v>
      </c>
      <c r="L21" s="52">
        <f t="shared" si="7"/>
        <v>3.1220378578351846E-2</v>
      </c>
      <c r="N21" s="27">
        <f t="shared" si="0"/>
        <v>1.3374077720629771</v>
      </c>
      <c r="O21" s="152">
        <f t="shared" si="1"/>
        <v>1.3419534382096439</v>
      </c>
      <c r="P21" s="52">
        <f t="shared" si="8"/>
        <v>3.3988632649075761E-3</v>
      </c>
    </row>
    <row r="22" spans="1:16" ht="20.100000000000001" customHeight="1" x14ac:dyDescent="0.25">
      <c r="A22" s="8" t="s">
        <v>189</v>
      </c>
      <c r="B22" s="19">
        <v>4108.1099999999997</v>
      </c>
      <c r="C22" s="140">
        <v>5671.09</v>
      </c>
      <c r="D22" s="247">
        <f t="shared" si="2"/>
        <v>6.3384825696396708E-3</v>
      </c>
      <c r="E22" s="215">
        <f t="shared" si="3"/>
        <v>7.2169071214319208E-3</v>
      </c>
      <c r="F22" s="52">
        <f t="shared" si="4"/>
        <v>0.38046206162931384</v>
      </c>
      <c r="H22" s="19">
        <v>1159.4300000000003</v>
      </c>
      <c r="I22" s="140">
        <v>1762.1640000000002</v>
      </c>
      <c r="J22" s="247">
        <f t="shared" si="5"/>
        <v>1.3216018462279554E-2</v>
      </c>
      <c r="K22" s="215">
        <f t="shared" si="6"/>
        <v>1.8142704645951302E-2</v>
      </c>
      <c r="L22" s="52">
        <f t="shared" si="7"/>
        <v>0.51985372122508455</v>
      </c>
      <c r="N22" s="27">
        <f t="shared" si="0"/>
        <v>2.8222954107850091</v>
      </c>
      <c r="O22" s="152">
        <f t="shared" si="1"/>
        <v>3.1072756736359324</v>
      </c>
      <c r="P22" s="52">
        <f t="shared" si="8"/>
        <v>0.10097463991965931</v>
      </c>
    </row>
    <row r="23" spans="1:16" ht="20.100000000000001" customHeight="1" x14ac:dyDescent="0.25">
      <c r="A23" s="8" t="s">
        <v>168</v>
      </c>
      <c r="B23" s="19">
        <v>7928.9900000000007</v>
      </c>
      <c r="C23" s="140">
        <v>7268.4700000000012</v>
      </c>
      <c r="D23" s="247">
        <f t="shared" si="2"/>
        <v>1.2233792403282108E-2</v>
      </c>
      <c r="E23" s="215">
        <f t="shared" si="3"/>
        <v>9.2496985420640974E-3</v>
      </c>
      <c r="F23" s="52">
        <f t="shared" si="4"/>
        <v>-8.3304430955266615E-2</v>
      </c>
      <c r="H23" s="19">
        <v>1758.4470000000001</v>
      </c>
      <c r="I23" s="140">
        <v>1596.2540000000001</v>
      </c>
      <c r="J23" s="247">
        <f t="shared" si="5"/>
        <v>2.004404579572729E-2</v>
      </c>
      <c r="K23" s="215">
        <f t="shared" si="6"/>
        <v>1.64345457414397E-2</v>
      </c>
      <c r="L23" s="52">
        <f t="shared" si="7"/>
        <v>-9.2236501867841325E-2</v>
      </c>
      <c r="N23" s="27">
        <f t="shared" si="0"/>
        <v>2.2177440001816122</v>
      </c>
      <c r="O23" s="152">
        <f t="shared" si="1"/>
        <v>2.196134812415818</v>
      </c>
      <c r="P23" s="52">
        <f t="shared" si="8"/>
        <v>-9.7437701393960022E-3</v>
      </c>
    </row>
    <row r="24" spans="1:16" ht="20.100000000000001" customHeight="1" x14ac:dyDescent="0.25">
      <c r="A24" s="8" t="s">
        <v>203</v>
      </c>
      <c r="B24" s="19">
        <v>10511.859999999999</v>
      </c>
      <c r="C24" s="140">
        <v>14353.730000000001</v>
      </c>
      <c r="D24" s="247">
        <f t="shared" si="2"/>
        <v>1.6218952604602231E-2</v>
      </c>
      <c r="E24" s="215">
        <f t="shared" si="3"/>
        <v>1.8266247979861192E-2</v>
      </c>
      <c r="F24" s="52">
        <f t="shared" si="4"/>
        <v>0.36547956308398355</v>
      </c>
      <c r="H24" s="19">
        <v>1010.4909999999999</v>
      </c>
      <c r="I24" s="140">
        <v>1393.2060000000001</v>
      </c>
      <c r="J24" s="247">
        <f t="shared" si="5"/>
        <v>1.1518304435772167E-2</v>
      </c>
      <c r="K24" s="215">
        <f t="shared" si="6"/>
        <v>1.4344025283099205E-2</v>
      </c>
      <c r="L24" s="52">
        <f t="shared" si="7"/>
        <v>0.37874162164729852</v>
      </c>
      <c r="N24" s="27">
        <f t="shared" si="0"/>
        <v>0.96128658486699781</v>
      </c>
      <c r="O24" s="152">
        <f t="shared" si="1"/>
        <v>0.97062296699185513</v>
      </c>
      <c r="P24" s="52">
        <f t="shared" si="8"/>
        <v>9.7123815850910806E-3</v>
      </c>
    </row>
    <row r="25" spans="1:16" ht="20.100000000000001" customHeight="1" x14ac:dyDescent="0.25">
      <c r="A25" s="8" t="s">
        <v>169</v>
      </c>
      <c r="B25" s="19">
        <v>13211.71</v>
      </c>
      <c r="C25" s="140">
        <v>5383.48</v>
      </c>
      <c r="D25" s="247">
        <f t="shared" si="2"/>
        <v>2.0384603516004716E-2</v>
      </c>
      <c r="E25" s="215">
        <f t="shared" si="3"/>
        <v>6.8509008233137393E-3</v>
      </c>
      <c r="F25" s="52">
        <f t="shared" si="4"/>
        <v>-0.59252208835949316</v>
      </c>
      <c r="H25" s="19">
        <v>1361.1559999999995</v>
      </c>
      <c r="I25" s="140">
        <v>1171.606</v>
      </c>
      <c r="J25" s="247">
        <f t="shared" si="5"/>
        <v>1.5515436745678977E-2</v>
      </c>
      <c r="K25" s="215">
        <f t="shared" si="6"/>
        <v>1.206249907467433E-2</v>
      </c>
      <c r="L25" s="52">
        <f t="shared" si="7"/>
        <v>-0.1392566318629162</v>
      </c>
      <c r="N25" s="27">
        <f t="shared" si="0"/>
        <v>1.0302648181045448</v>
      </c>
      <c r="O25" s="152">
        <f t="shared" si="1"/>
        <v>2.1762986023910185</v>
      </c>
      <c r="P25" s="52">
        <f t="shared" si="8"/>
        <v>1.1123681641336813</v>
      </c>
    </row>
    <row r="26" spans="1:16" ht="20.100000000000001" customHeight="1" x14ac:dyDescent="0.25">
      <c r="A26" s="8" t="s">
        <v>173</v>
      </c>
      <c r="B26" s="19">
        <v>2267.3000000000002</v>
      </c>
      <c r="C26" s="140">
        <v>6967.119999999999</v>
      </c>
      <c r="D26" s="247">
        <f t="shared" si="2"/>
        <v>3.4982611298490125E-3</v>
      </c>
      <c r="E26" s="215">
        <f t="shared" si="3"/>
        <v>8.8662070155597524E-3</v>
      </c>
      <c r="F26" s="52">
        <f t="shared" si="4"/>
        <v>2.0728708155074309</v>
      </c>
      <c r="H26" s="19">
        <v>402.63600000000002</v>
      </c>
      <c r="I26" s="140">
        <v>1040.347</v>
      </c>
      <c r="J26" s="247">
        <f t="shared" si="5"/>
        <v>4.5895352109039701E-3</v>
      </c>
      <c r="K26" s="215">
        <f t="shared" si="6"/>
        <v>1.0711096328322163E-2</v>
      </c>
      <c r="L26" s="52">
        <f t="shared" si="7"/>
        <v>1.5838399944366623</v>
      </c>
      <c r="N26" s="27">
        <f t="shared" si="0"/>
        <v>1.7758391037798262</v>
      </c>
      <c r="O26" s="152">
        <f t="shared" si="1"/>
        <v>1.4932238859098166</v>
      </c>
      <c r="P26" s="52">
        <f t="shared" si="8"/>
        <v>-0.15914460790308688</v>
      </c>
    </row>
    <row r="27" spans="1:16" ht="20.100000000000001" customHeight="1" x14ac:dyDescent="0.25">
      <c r="A27" s="8" t="s">
        <v>202</v>
      </c>
      <c r="B27" s="19">
        <v>5000.8600000000006</v>
      </c>
      <c r="C27" s="140">
        <v>4881.1400000000003</v>
      </c>
      <c r="D27" s="247">
        <f t="shared" si="2"/>
        <v>7.7159238538423384E-3</v>
      </c>
      <c r="E27" s="215">
        <f t="shared" si="3"/>
        <v>6.211633747076172E-3</v>
      </c>
      <c r="F27" s="52">
        <f t="shared" si="4"/>
        <v>-2.3939882340237528E-2</v>
      </c>
      <c r="H27" s="19">
        <v>915.50900000000024</v>
      </c>
      <c r="I27" s="140">
        <v>847.30200000000025</v>
      </c>
      <c r="J27" s="247">
        <f t="shared" si="5"/>
        <v>1.0435631169094376E-2</v>
      </c>
      <c r="K27" s="215">
        <f t="shared" si="6"/>
        <v>8.7235637159332677E-3</v>
      </c>
      <c r="L27" s="52">
        <f t="shared" si="7"/>
        <v>-7.4501725269767935E-2</v>
      </c>
      <c r="N27" s="27">
        <f t="shared" si="0"/>
        <v>1.8307031190635215</v>
      </c>
      <c r="O27" s="152">
        <f t="shared" si="1"/>
        <v>1.7358690797641538</v>
      </c>
      <c r="P27" s="52">
        <f t="shared" si="8"/>
        <v>-5.1801976143395149E-2</v>
      </c>
    </row>
    <row r="28" spans="1:16" ht="20.100000000000001" customHeight="1" x14ac:dyDescent="0.25">
      <c r="A28" s="8" t="s">
        <v>207</v>
      </c>
      <c r="B28" s="19">
        <v>25702.560000000005</v>
      </c>
      <c r="C28" s="140">
        <v>17617.979999999996</v>
      </c>
      <c r="D28" s="247">
        <f t="shared" si="2"/>
        <v>3.9656978161519009E-2</v>
      </c>
      <c r="E28" s="215">
        <f t="shared" si="3"/>
        <v>2.2420262300059619E-2</v>
      </c>
      <c r="F28" s="52">
        <f t="shared" ref="F28:F29" si="9">(C28-B28)/B28</f>
        <v>-0.31454376529030598</v>
      </c>
      <c r="H28" s="19">
        <v>894.745</v>
      </c>
      <c r="I28" s="140">
        <v>683.654</v>
      </c>
      <c r="J28" s="247">
        <f t="shared" si="5"/>
        <v>1.0198948137474722E-2</v>
      </c>
      <c r="K28" s="215">
        <f t="shared" si="6"/>
        <v>7.0386936755166881E-3</v>
      </c>
      <c r="L28" s="52">
        <f t="shared" ref="L28" si="10">(I28-H28)/H28</f>
        <v>-0.2359230842307026</v>
      </c>
      <c r="N28" s="27">
        <f t="shared" si="0"/>
        <v>0.34811512938788974</v>
      </c>
      <c r="O28" s="152">
        <f t="shared" si="1"/>
        <v>0.38804335116738703</v>
      </c>
      <c r="P28" s="52">
        <f t="shared" ref="P28" si="11">(O28-N28)/N28</f>
        <v>0.11469832365431892</v>
      </c>
    </row>
    <row r="29" spans="1:16" ht="20.100000000000001" customHeight="1" x14ac:dyDescent="0.25">
      <c r="A29" s="8" t="s">
        <v>185</v>
      </c>
      <c r="B29" s="19">
        <v>3303.6599999999994</v>
      </c>
      <c r="C29" s="140">
        <v>3247.6600000000008</v>
      </c>
      <c r="D29" s="247">
        <f t="shared" si="2"/>
        <v>5.0972810674533523E-3</v>
      </c>
      <c r="E29" s="215">
        <f t="shared" si="3"/>
        <v>4.1329022431295563E-3</v>
      </c>
      <c r="F29" s="52">
        <f t="shared" si="9"/>
        <v>-1.6950896884061508E-2</v>
      </c>
      <c r="H29" s="19">
        <v>654.24499999999978</v>
      </c>
      <c r="I29" s="140">
        <v>680.04399999999987</v>
      </c>
      <c r="J29" s="247">
        <f t="shared" si="5"/>
        <v>7.4575558669812596E-3</v>
      </c>
      <c r="K29" s="215">
        <f t="shared" si="6"/>
        <v>7.0015262133668052E-3</v>
      </c>
      <c r="L29" s="52">
        <f t="shared" ref="L29:L32" si="12">(I29-H29)/H29</f>
        <v>3.9433239841343996E-2</v>
      </c>
      <c r="N29" s="27">
        <f t="shared" ref="N29:N30" si="13">(H29/B29)*10</f>
        <v>1.9803642021273373</v>
      </c>
      <c r="O29" s="152">
        <f t="shared" ref="O29:O30" si="14">(I29/C29)*10</f>
        <v>2.0939507214425146</v>
      </c>
      <c r="P29" s="52">
        <f t="shared" ref="P29:P30" si="15">(O29-N29)/N29</f>
        <v>5.7356378787882002E-2</v>
      </c>
    </row>
    <row r="30" spans="1:16" ht="20.100000000000001" customHeight="1" x14ac:dyDescent="0.25">
      <c r="A30" s="8" t="s">
        <v>200</v>
      </c>
      <c r="B30" s="19">
        <v>1812.47</v>
      </c>
      <c r="C30" s="140">
        <v>2450.88</v>
      </c>
      <c r="D30" s="247">
        <f t="shared" si="2"/>
        <v>2.7964951043167817E-3</v>
      </c>
      <c r="E30" s="215">
        <f t="shared" si="3"/>
        <v>3.1189371577201325E-3</v>
      </c>
      <c r="F30" s="52">
        <f t="shared" si="4"/>
        <v>0.3522320369440598</v>
      </c>
      <c r="H30" s="19">
        <v>458.15499999999997</v>
      </c>
      <c r="I30" s="140">
        <v>617.31899999999996</v>
      </c>
      <c r="J30" s="247">
        <f t="shared" si="5"/>
        <v>5.2223807720911892E-3</v>
      </c>
      <c r="K30" s="215">
        <f t="shared" si="6"/>
        <v>6.3557286888927525E-3</v>
      </c>
      <c r="L30" s="52">
        <f t="shared" si="12"/>
        <v>0.3474020800820683</v>
      </c>
      <c r="N30" s="27">
        <f t="shared" si="13"/>
        <v>2.5277935634796709</v>
      </c>
      <c r="O30" s="152">
        <f t="shared" si="14"/>
        <v>2.5187646886016446</v>
      </c>
      <c r="P30" s="52">
        <f t="shared" si="15"/>
        <v>-3.571840283348714E-3</v>
      </c>
    </row>
    <row r="31" spans="1:16" ht="20.100000000000001" customHeight="1" x14ac:dyDescent="0.25">
      <c r="A31" s="8" t="s">
        <v>216</v>
      </c>
      <c r="B31" s="19">
        <v>1704.07</v>
      </c>
      <c r="C31" s="140">
        <v>2119.98</v>
      </c>
      <c r="D31" s="247">
        <f t="shared" si="2"/>
        <v>2.629242642588897E-3</v>
      </c>
      <c r="E31" s="215">
        <f t="shared" si="3"/>
        <v>2.6978409369791774E-3</v>
      </c>
      <c r="F31" s="52">
        <f t="shared" si="4"/>
        <v>0.24406861220489776</v>
      </c>
      <c r="H31" s="19">
        <v>414.5209999999999</v>
      </c>
      <c r="I31" s="140">
        <v>574.62200000000007</v>
      </c>
      <c r="J31" s="247">
        <f t="shared" si="5"/>
        <v>4.7250090035643203E-3</v>
      </c>
      <c r="K31" s="215">
        <f t="shared" si="6"/>
        <v>5.9161333616313963E-3</v>
      </c>
      <c r="L31" s="52">
        <f t="shared" si="12"/>
        <v>0.38623133689246192</v>
      </c>
      <c r="N31" s="27">
        <f t="shared" ref="N31:N32" si="16">(H31/B31)*10</f>
        <v>2.432535048442845</v>
      </c>
      <c r="O31" s="152">
        <f t="shared" ref="O31:O32" si="17">(I31/C31)*10</f>
        <v>2.710506702893424</v>
      </c>
      <c r="P31" s="52">
        <f t="shared" ref="P31:P32" si="18">(O31-N31)/N31</f>
        <v>0.11427241495596081</v>
      </c>
    </row>
    <row r="32" spans="1:16" ht="20.100000000000001" customHeight="1" thickBot="1" x14ac:dyDescent="0.3">
      <c r="A32" s="8" t="s">
        <v>17</v>
      </c>
      <c r="B32" s="19">
        <f>B33-SUM(B7:B31)</f>
        <v>43796.059999999474</v>
      </c>
      <c r="C32" s="140">
        <f>C33-SUM(C7:C31)</f>
        <v>40239.500000000116</v>
      </c>
      <c r="D32" s="247">
        <f t="shared" si="2"/>
        <v>6.7573790119760641E-2</v>
      </c>
      <c r="E32" s="215">
        <f t="shared" si="3"/>
        <v>5.1207921953779711E-2</v>
      </c>
      <c r="F32" s="52">
        <f t="shared" si="4"/>
        <v>-8.1207304949335632E-2</v>
      </c>
      <c r="H32" s="19">
        <f>H33-SUM(H7:H31)</f>
        <v>8697.5190000000148</v>
      </c>
      <c r="I32" s="140">
        <f>I33-SUM(I7:I31)</f>
        <v>8660.6850000000268</v>
      </c>
      <c r="J32" s="247">
        <f t="shared" si="5"/>
        <v>9.9140587771601021E-2</v>
      </c>
      <c r="K32" s="215">
        <f t="shared" si="6"/>
        <v>8.9167778927853034E-2</v>
      </c>
      <c r="L32" s="52">
        <f t="shared" si="12"/>
        <v>-4.2350008088499662E-3</v>
      </c>
      <c r="N32" s="27">
        <f t="shared" si="16"/>
        <v>1.985913573047466</v>
      </c>
      <c r="O32" s="152">
        <f t="shared" si="17"/>
        <v>2.1522844468743405</v>
      </c>
      <c r="P32" s="52">
        <f t="shared" si="18"/>
        <v>8.3775485542188832E-2</v>
      </c>
    </row>
    <row r="33" spans="1:16" ht="26.25" customHeight="1" thickBot="1" x14ac:dyDescent="0.3">
      <c r="A33" s="12" t="s">
        <v>18</v>
      </c>
      <c r="B33" s="17">
        <v>648121.99999999953</v>
      </c>
      <c r="C33" s="145">
        <v>785806.15</v>
      </c>
      <c r="D33" s="243">
        <f>SUM(D7:D32)</f>
        <v>0.99999999999999967</v>
      </c>
      <c r="E33" s="244">
        <f>SUM(E7:E32)</f>
        <v>1.0000000000000004</v>
      </c>
      <c r="F33" s="57">
        <f t="shared" si="4"/>
        <v>0.21243554454254074</v>
      </c>
      <c r="G33" s="1"/>
      <c r="H33" s="17">
        <v>87729.145000000019</v>
      </c>
      <c r="I33" s="145">
        <v>97127.966000000015</v>
      </c>
      <c r="J33" s="243">
        <f>SUM(J7:J32)</f>
        <v>1</v>
      </c>
      <c r="K33" s="244">
        <f>SUM(K7:K32)</f>
        <v>1.0000000000000002</v>
      </c>
      <c r="L33" s="57">
        <f t="shared" si="7"/>
        <v>0.10713453322724158</v>
      </c>
      <c r="N33" s="29">
        <f t="shared" si="0"/>
        <v>1.3535899876875046</v>
      </c>
      <c r="O33" s="146">
        <f t="shared" si="1"/>
        <v>1.2360295983939553</v>
      </c>
      <c r="P33" s="57">
        <f t="shared" si="8"/>
        <v>-8.685081181369507E-2</v>
      </c>
    </row>
    <row r="35" spans="1:16" ht="15.75" thickBot="1" x14ac:dyDescent="0.3"/>
    <row r="36" spans="1:16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60"/>
      <c r="L36" s="130" t="s">
        <v>0</v>
      </c>
      <c r="N36" s="354" t="s">
        <v>22</v>
      </c>
      <c r="O36" s="355"/>
      <c r="P36" s="130" t="s">
        <v>0</v>
      </c>
    </row>
    <row r="37" spans="1:16" x14ac:dyDescent="0.25">
      <c r="A37" s="369"/>
      <c r="B37" s="363" t="str">
        <f>B5</f>
        <v>jan-jul</v>
      </c>
      <c r="C37" s="357"/>
      <c r="D37" s="363" t="str">
        <f>B5</f>
        <v>jan-jul</v>
      </c>
      <c r="E37" s="357"/>
      <c r="F37" s="131" t="str">
        <f>F5</f>
        <v>2024/2023</v>
      </c>
      <c r="H37" s="352" t="str">
        <f>B5</f>
        <v>jan-jul</v>
      </c>
      <c r="I37" s="357"/>
      <c r="J37" s="363" t="str">
        <f>B5</f>
        <v>jan-jul</v>
      </c>
      <c r="K37" s="353"/>
      <c r="L37" s="131" t="str">
        <f>L5</f>
        <v>2024/2023</v>
      </c>
      <c r="N37" s="352" t="str">
        <f>B5</f>
        <v>jan-jul</v>
      </c>
      <c r="O37" s="353"/>
      <c r="P37" s="131" t="str">
        <f>P5</f>
        <v>2024/2023</v>
      </c>
    </row>
    <row r="38" spans="1:16" ht="19.5" customHeight="1" thickBot="1" x14ac:dyDescent="0.3">
      <c r="A38" s="370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175</v>
      </c>
      <c r="B39" s="39">
        <v>25611.909999999993</v>
      </c>
      <c r="C39" s="147">
        <v>162891.17000000007</v>
      </c>
      <c r="D39" s="247">
        <f t="shared" ref="D39:D61" si="19">B39/$B$62</f>
        <v>0.10970163423542527</v>
      </c>
      <c r="E39" s="246">
        <f t="shared" ref="E39:E61" si="20">C39/$C$62</f>
        <v>0.45238549777322079</v>
      </c>
      <c r="F39" s="52">
        <f>(C39-B39)/B39</f>
        <v>5.359977447991974</v>
      </c>
      <c r="H39" s="39">
        <v>3276.101999999998</v>
      </c>
      <c r="I39" s="147">
        <v>9013.1430000000037</v>
      </c>
      <c r="J39" s="247">
        <f t="shared" ref="J39:J61" si="21">H39/$H$62</f>
        <v>9.9340666564822322E-2</v>
      </c>
      <c r="K39" s="246">
        <f t="shared" ref="K39:K61" si="22">I39/$I$62</f>
        <v>0.22165634446851279</v>
      </c>
      <c r="L39" s="52">
        <f>(I39-H39)/H39</f>
        <v>1.7511789925954715</v>
      </c>
      <c r="N39" s="27">
        <f t="shared" ref="N39:N62" si="23">(H39/B39)*10</f>
        <v>1.2791322474583111</v>
      </c>
      <c r="O39" s="151">
        <f t="shared" ref="O39:O62" si="24">(I39/C39)*10</f>
        <v>0.55332299473323199</v>
      </c>
      <c r="P39" s="61">
        <f t="shared" si="8"/>
        <v>-0.56742315281886779</v>
      </c>
    </row>
    <row r="40" spans="1:16" ht="20.100000000000001" customHeight="1" x14ac:dyDescent="0.25">
      <c r="A40" s="38" t="s">
        <v>163</v>
      </c>
      <c r="B40" s="19">
        <v>58329.860000000022</v>
      </c>
      <c r="C40" s="140">
        <v>53088.52</v>
      </c>
      <c r="D40" s="247">
        <f t="shared" si="19"/>
        <v>0.24984005358146139</v>
      </c>
      <c r="E40" s="215">
        <f t="shared" si="20"/>
        <v>0.14743878717455081</v>
      </c>
      <c r="F40" s="52">
        <f t="shared" ref="F40:F62" si="25">(C40-B40)/B40</f>
        <v>-8.9856893193297968E-2</v>
      </c>
      <c r="H40" s="19">
        <v>8179.3020000000006</v>
      </c>
      <c r="I40" s="140">
        <v>8139.6590000000006</v>
      </c>
      <c r="J40" s="247">
        <f t="shared" si="21"/>
        <v>0.24801954051338601</v>
      </c>
      <c r="K40" s="215">
        <f t="shared" si="22"/>
        <v>0.20017512860499714</v>
      </c>
      <c r="L40" s="52">
        <f t="shared" ref="L40:L62" si="26">(I40-H40)/H40</f>
        <v>-4.846746091536909E-3</v>
      </c>
      <c r="N40" s="27">
        <f t="shared" si="23"/>
        <v>1.4022495510875557</v>
      </c>
      <c r="O40" s="152">
        <f t="shared" si="24"/>
        <v>1.5332239437076041</v>
      </c>
      <c r="P40" s="52">
        <f t="shared" si="8"/>
        <v>9.3403055482148223E-2</v>
      </c>
    </row>
    <row r="41" spans="1:16" ht="20.100000000000001" customHeight="1" x14ac:dyDescent="0.25">
      <c r="A41" s="38" t="s">
        <v>167</v>
      </c>
      <c r="B41" s="19">
        <v>51523.61</v>
      </c>
      <c r="C41" s="140">
        <v>45989.780000000006</v>
      </c>
      <c r="D41" s="247">
        <f t="shared" si="19"/>
        <v>0.22068733720791231</v>
      </c>
      <c r="E41" s="215">
        <f t="shared" si="20"/>
        <v>0.12772398600722745</v>
      </c>
      <c r="F41" s="52">
        <f t="shared" si="25"/>
        <v>-0.10740377081497191</v>
      </c>
      <c r="H41" s="19">
        <v>4659.4040000000014</v>
      </c>
      <c r="I41" s="140">
        <v>4141.5700000000006</v>
      </c>
      <c r="J41" s="247">
        <f t="shared" si="21"/>
        <v>0.14128629058399275</v>
      </c>
      <c r="K41" s="215">
        <f t="shared" si="22"/>
        <v>0.10185184752538134</v>
      </c>
      <c r="L41" s="52">
        <f t="shared" si="26"/>
        <v>-0.1111373901039705</v>
      </c>
      <c r="N41" s="27">
        <f t="shared" si="23"/>
        <v>0.90432405648594905</v>
      </c>
      <c r="O41" s="152">
        <f t="shared" si="24"/>
        <v>0.90054138115033389</v>
      </c>
      <c r="P41" s="52">
        <f t="shared" si="8"/>
        <v>-4.1828759375416805E-3</v>
      </c>
    </row>
    <row r="42" spans="1:16" ht="20.100000000000001" customHeight="1" x14ac:dyDescent="0.25">
      <c r="A42" s="38" t="s">
        <v>182</v>
      </c>
      <c r="B42" s="19">
        <v>9426</v>
      </c>
      <c r="C42" s="140">
        <v>12732.05</v>
      </c>
      <c r="D42" s="247">
        <f t="shared" si="19"/>
        <v>4.0373701309395466E-2</v>
      </c>
      <c r="E42" s="215">
        <f t="shared" si="20"/>
        <v>3.5359772889614172E-2</v>
      </c>
      <c r="F42" s="52">
        <f t="shared" si="25"/>
        <v>0.35073732230002114</v>
      </c>
      <c r="H42" s="19">
        <v>2724.3949999999995</v>
      </c>
      <c r="I42" s="140">
        <v>3761.0180000000005</v>
      </c>
      <c r="J42" s="247">
        <f t="shared" si="21"/>
        <v>8.2611351931615451E-2</v>
      </c>
      <c r="K42" s="215">
        <f t="shared" si="22"/>
        <v>9.2493096066519384E-2</v>
      </c>
      <c r="L42" s="52">
        <f t="shared" si="26"/>
        <v>0.38049658731571639</v>
      </c>
      <c r="N42" s="27">
        <f t="shared" si="23"/>
        <v>2.890298111606195</v>
      </c>
      <c r="O42" s="152">
        <f t="shared" si="24"/>
        <v>2.9539767751461863</v>
      </c>
      <c r="P42" s="52">
        <f t="shared" si="8"/>
        <v>2.2031866984338105E-2</v>
      </c>
    </row>
    <row r="43" spans="1:16" ht="20.100000000000001" customHeight="1" x14ac:dyDescent="0.25">
      <c r="A43" s="38" t="s">
        <v>177</v>
      </c>
      <c r="B43" s="19">
        <v>10797.010000000002</v>
      </c>
      <c r="C43" s="140">
        <v>17871.579999999998</v>
      </c>
      <c r="D43" s="247">
        <f t="shared" si="19"/>
        <v>4.6246048883360494E-2</v>
      </c>
      <c r="E43" s="215">
        <f t="shared" si="20"/>
        <v>4.9633406244757976E-2</v>
      </c>
      <c r="F43" s="52">
        <f t="shared" si="25"/>
        <v>0.65523418057406591</v>
      </c>
      <c r="H43" s="19">
        <v>1499.2140000000004</v>
      </c>
      <c r="I43" s="140">
        <v>2716.5739999999996</v>
      </c>
      <c r="J43" s="247">
        <f t="shared" si="21"/>
        <v>4.5460403272948667E-2</v>
      </c>
      <c r="K43" s="215">
        <f t="shared" si="22"/>
        <v>6.6807534543522201E-2</v>
      </c>
      <c r="L43" s="52">
        <f t="shared" si="26"/>
        <v>0.81199882071538743</v>
      </c>
      <c r="N43" s="27">
        <f t="shared" si="23"/>
        <v>1.3885455325131681</v>
      </c>
      <c r="O43" s="152">
        <f t="shared" si="24"/>
        <v>1.5200525079483738</v>
      </c>
      <c r="P43" s="52">
        <f t="shared" si="8"/>
        <v>9.4708435809942357E-2</v>
      </c>
    </row>
    <row r="44" spans="1:16" ht="20.100000000000001" customHeight="1" x14ac:dyDescent="0.25">
      <c r="A44" s="38" t="s">
        <v>176</v>
      </c>
      <c r="B44" s="19">
        <v>13128.1</v>
      </c>
      <c r="C44" s="140">
        <v>12459.449999999999</v>
      </c>
      <c r="D44" s="247">
        <f t="shared" si="19"/>
        <v>5.6230637402914771E-2</v>
      </c>
      <c r="E44" s="215">
        <f t="shared" si="20"/>
        <v>3.4602701240531046E-2</v>
      </c>
      <c r="F44" s="52">
        <f t="shared" si="25"/>
        <v>-5.0932732078518707E-2</v>
      </c>
      <c r="H44" s="19">
        <v>2238.4189999999994</v>
      </c>
      <c r="I44" s="140">
        <v>2298.0609999999997</v>
      </c>
      <c r="J44" s="247">
        <f t="shared" si="21"/>
        <v>6.787518688714915E-2</v>
      </c>
      <c r="K44" s="215">
        <f t="shared" si="22"/>
        <v>5.6515224558808697E-2</v>
      </c>
      <c r="L44" s="52">
        <f t="shared" si="26"/>
        <v>2.6644698780702046E-2</v>
      </c>
      <c r="N44" s="27">
        <f t="shared" si="23"/>
        <v>1.7050593764520374</v>
      </c>
      <c r="O44" s="152">
        <f t="shared" si="24"/>
        <v>1.8444321378552022</v>
      </c>
      <c r="P44" s="52">
        <f t="shared" si="8"/>
        <v>8.174070846328986E-2</v>
      </c>
    </row>
    <row r="45" spans="1:16" ht="20.100000000000001" customHeight="1" x14ac:dyDescent="0.25">
      <c r="A45" s="38" t="s">
        <v>172</v>
      </c>
      <c r="B45" s="19">
        <v>17239.47</v>
      </c>
      <c r="C45" s="140">
        <v>14189.719999999998</v>
      </c>
      <c r="D45" s="247">
        <f t="shared" si="19"/>
        <v>7.3840569967354538E-2</v>
      </c>
      <c r="E45" s="215">
        <f t="shared" si="20"/>
        <v>3.9408051065399206E-2</v>
      </c>
      <c r="F45" s="52">
        <f t="shared" si="25"/>
        <v>-0.17690509046971881</v>
      </c>
      <c r="H45" s="19">
        <v>2462.9139999999993</v>
      </c>
      <c r="I45" s="140">
        <v>2085.4879999999994</v>
      </c>
      <c r="J45" s="247">
        <f t="shared" si="21"/>
        <v>7.4682509412659581E-2</v>
      </c>
      <c r="K45" s="215">
        <f t="shared" si="22"/>
        <v>5.1287508310136593E-2</v>
      </c>
      <c r="L45" s="52">
        <f t="shared" si="26"/>
        <v>-0.15324367801717803</v>
      </c>
      <c r="N45" s="27">
        <f t="shared" si="23"/>
        <v>1.4286483285158993</v>
      </c>
      <c r="O45" s="152">
        <f t="shared" si="24"/>
        <v>1.4697175138057692</v>
      </c>
      <c r="P45" s="52">
        <f t="shared" si="8"/>
        <v>2.8746882259354324E-2</v>
      </c>
    </row>
    <row r="46" spans="1:16" ht="20.100000000000001" customHeight="1" x14ac:dyDescent="0.25">
      <c r="A46" s="38" t="s">
        <v>170</v>
      </c>
      <c r="B46" s="19">
        <v>9288.7100000000009</v>
      </c>
      <c r="C46" s="140">
        <v>9188.869999999999</v>
      </c>
      <c r="D46" s="247">
        <f t="shared" si="19"/>
        <v>3.9785657022023635E-2</v>
      </c>
      <c r="E46" s="215">
        <f t="shared" si="20"/>
        <v>2.5519563331292992E-2</v>
      </c>
      <c r="F46" s="52">
        <f t="shared" si="25"/>
        <v>-1.0748532358099451E-2</v>
      </c>
      <c r="H46" s="19">
        <v>1958.6449999999998</v>
      </c>
      <c r="I46" s="140">
        <v>2065.9490000000001</v>
      </c>
      <c r="J46" s="247">
        <f t="shared" si="21"/>
        <v>5.939164893640568E-2</v>
      </c>
      <c r="K46" s="215">
        <f t="shared" si="22"/>
        <v>5.0806994097217735E-2</v>
      </c>
      <c r="L46" s="52">
        <f t="shared" si="26"/>
        <v>5.4784812970191298E-2</v>
      </c>
      <c r="N46" s="27">
        <f t="shared" si="23"/>
        <v>2.1086297236107052</v>
      </c>
      <c r="O46" s="152">
        <f t="shared" si="24"/>
        <v>2.2483167135893751</v>
      </c>
      <c r="P46" s="52">
        <f t="shared" si="8"/>
        <v>6.6245386003322262E-2</v>
      </c>
    </row>
    <row r="47" spans="1:16" ht="20.100000000000001" customHeight="1" x14ac:dyDescent="0.25">
      <c r="A47" s="38" t="s">
        <v>181</v>
      </c>
      <c r="B47" s="19">
        <v>13244.359999999999</v>
      </c>
      <c r="C47" s="140">
        <v>13611.589999999997</v>
      </c>
      <c r="D47" s="247">
        <f t="shared" si="19"/>
        <v>5.6728605418428273E-2</v>
      </c>
      <c r="E47" s="215">
        <f t="shared" si="20"/>
        <v>3.7802453734201741E-2</v>
      </c>
      <c r="F47" s="52">
        <f t="shared" si="25"/>
        <v>2.7727274100069598E-2</v>
      </c>
      <c r="H47" s="19">
        <v>1771.3110000000011</v>
      </c>
      <c r="I47" s="140">
        <v>1826.6120000000001</v>
      </c>
      <c r="J47" s="247">
        <f t="shared" si="21"/>
        <v>5.3711152898658895E-2</v>
      </c>
      <c r="K47" s="215">
        <f t="shared" si="22"/>
        <v>4.4921082321929089E-2</v>
      </c>
      <c r="L47" s="52">
        <f t="shared" si="26"/>
        <v>3.1220378578351846E-2</v>
      </c>
      <c r="N47" s="27">
        <f t="shared" si="23"/>
        <v>1.3374077720629771</v>
      </c>
      <c r="O47" s="152">
        <f t="shared" si="24"/>
        <v>1.3419534382096439</v>
      </c>
      <c r="P47" s="52">
        <f t="shared" si="8"/>
        <v>3.3988632649075761E-3</v>
      </c>
    </row>
    <row r="48" spans="1:16" ht="20.100000000000001" customHeight="1" x14ac:dyDescent="0.25">
      <c r="A48" s="38" t="s">
        <v>189</v>
      </c>
      <c r="B48" s="19">
        <v>4108.1099999999997</v>
      </c>
      <c r="C48" s="140">
        <v>5671.09</v>
      </c>
      <c r="D48" s="247">
        <f t="shared" si="19"/>
        <v>1.7595969243172142E-2</v>
      </c>
      <c r="E48" s="215">
        <f t="shared" si="20"/>
        <v>1.5749895298601723E-2</v>
      </c>
      <c r="F48" s="52">
        <f t="shared" si="25"/>
        <v>0.38046206162931384</v>
      </c>
      <c r="H48" s="19">
        <v>1159.4300000000003</v>
      </c>
      <c r="I48" s="140">
        <v>1762.1640000000002</v>
      </c>
      <c r="J48" s="247">
        <f t="shared" si="21"/>
        <v>3.5157192613432683E-2</v>
      </c>
      <c r="K48" s="215">
        <f t="shared" si="22"/>
        <v>4.3336140411176463E-2</v>
      </c>
      <c r="L48" s="52">
        <f t="shared" si="26"/>
        <v>0.51985372122508455</v>
      </c>
      <c r="N48" s="27">
        <f t="shared" si="23"/>
        <v>2.8222954107850091</v>
      </c>
      <c r="O48" s="152">
        <f t="shared" si="24"/>
        <v>3.1072756736359324</v>
      </c>
      <c r="P48" s="52">
        <f t="shared" si="8"/>
        <v>0.10097463991965931</v>
      </c>
    </row>
    <row r="49" spans="1:16" ht="20.100000000000001" customHeight="1" x14ac:dyDescent="0.25">
      <c r="A49" s="38" t="s">
        <v>169</v>
      </c>
      <c r="B49" s="19">
        <v>13211.71</v>
      </c>
      <c r="C49" s="140">
        <v>5383.48</v>
      </c>
      <c r="D49" s="247">
        <f t="shared" si="19"/>
        <v>5.6588758044382889E-2</v>
      </c>
      <c r="E49" s="215">
        <f t="shared" si="20"/>
        <v>1.4951137495986906E-2</v>
      </c>
      <c r="F49" s="52">
        <f>(C49-B49)/B49</f>
        <v>-0.59252208835949316</v>
      </c>
      <c r="H49" s="19">
        <v>1361.1559999999995</v>
      </c>
      <c r="I49" s="140">
        <v>1171.606</v>
      </c>
      <c r="J49" s="247">
        <f t="shared" si="21"/>
        <v>4.1274094743908259E-2</v>
      </c>
      <c r="K49" s="215">
        <f t="shared" si="22"/>
        <v>2.8812801829214991E-2</v>
      </c>
      <c r="L49" s="52">
        <f t="shared" si="26"/>
        <v>-0.1392566318629162</v>
      </c>
      <c r="N49" s="27">
        <f t="shared" si="23"/>
        <v>1.0302648181045448</v>
      </c>
      <c r="O49" s="152">
        <f t="shared" si="24"/>
        <v>2.1762986023910185</v>
      </c>
      <c r="P49" s="52">
        <f t="shared" si="8"/>
        <v>1.1123681641336813</v>
      </c>
    </row>
    <row r="50" spans="1:16" ht="20.100000000000001" customHeight="1" x14ac:dyDescent="0.25">
      <c r="A50" s="38" t="s">
        <v>186</v>
      </c>
      <c r="B50" s="19">
        <v>1530.8999999999994</v>
      </c>
      <c r="C50" s="140">
        <v>1428.8</v>
      </c>
      <c r="D50" s="247">
        <f t="shared" si="19"/>
        <v>6.5571928001860276E-3</v>
      </c>
      <c r="E50" s="215">
        <f t="shared" si="20"/>
        <v>3.9680996779529396E-3</v>
      </c>
      <c r="F50" s="52">
        <f t="shared" ref="F50:F53" si="27">(C50-B50)/B50</f>
        <v>-6.6692795087856485E-2</v>
      </c>
      <c r="H50" s="19">
        <v>414.31699999999995</v>
      </c>
      <c r="I50" s="140">
        <v>394.137</v>
      </c>
      <c r="J50" s="247">
        <f t="shared" si="21"/>
        <v>1.2563261751049727E-2</v>
      </c>
      <c r="K50" s="215">
        <f t="shared" si="22"/>
        <v>9.6928415137523261E-3</v>
      </c>
      <c r="L50" s="52">
        <f t="shared" si="26"/>
        <v>-4.8706666634485071E-2</v>
      </c>
      <c r="N50" s="27">
        <f t="shared" ref="N50" si="28">(H50/B50)*10</f>
        <v>2.7063622705598025</v>
      </c>
      <c r="O50" s="152">
        <f t="shared" ref="O50" si="29">(I50/C50)*10</f>
        <v>2.758517637178052</v>
      </c>
      <c r="P50" s="52">
        <f t="shared" ref="P50" si="30">(O50-N50)/N50</f>
        <v>1.927139141186051E-2</v>
      </c>
    </row>
    <row r="51" spans="1:16" ht="20.100000000000001" customHeight="1" x14ac:dyDescent="0.25">
      <c r="A51" s="38" t="s">
        <v>178</v>
      </c>
      <c r="B51" s="19">
        <v>1439.6299999999999</v>
      </c>
      <c r="C51" s="140">
        <v>1929.0899999999997</v>
      </c>
      <c r="D51" s="247">
        <f t="shared" si="19"/>
        <v>6.1662626369663682E-3</v>
      </c>
      <c r="E51" s="215">
        <f t="shared" si="20"/>
        <v>5.3575177825743534E-3</v>
      </c>
      <c r="F51" s="52">
        <f t="shared" si="27"/>
        <v>0.33999013635447989</v>
      </c>
      <c r="H51" s="19">
        <v>272.31100000000004</v>
      </c>
      <c r="I51" s="140">
        <v>386.7949999999999</v>
      </c>
      <c r="J51" s="247">
        <f t="shared" si="21"/>
        <v>8.2572387101907552E-3</v>
      </c>
      <c r="K51" s="215">
        <f t="shared" si="22"/>
        <v>9.5122828694383689E-3</v>
      </c>
      <c r="L51" s="52">
        <f t="shared" si="26"/>
        <v>0.42041636217413125</v>
      </c>
      <c r="N51" s="27">
        <f t="shared" ref="N51:N52" si="31">(H51/B51)*10</f>
        <v>1.8915346304258738</v>
      </c>
      <c r="O51" s="152">
        <f t="shared" ref="O51:O52" si="32">(I51/C51)*10</f>
        <v>2.0050645641209068</v>
      </c>
      <c r="P51" s="52">
        <f t="shared" ref="P51:P52" si="33">(O51-N51)/N51</f>
        <v>6.002001331028875E-2</v>
      </c>
    </row>
    <row r="52" spans="1:16" ht="20.100000000000001" customHeight="1" x14ac:dyDescent="0.25">
      <c r="A52" s="38" t="s">
        <v>195</v>
      </c>
      <c r="B52" s="19">
        <v>1120.73</v>
      </c>
      <c r="C52" s="140">
        <v>1108.8200000000002</v>
      </c>
      <c r="D52" s="247">
        <f t="shared" si="19"/>
        <v>4.8003414246211313E-3</v>
      </c>
      <c r="E52" s="215">
        <f t="shared" si="20"/>
        <v>3.0794430885412792E-3</v>
      </c>
      <c r="F52" s="52">
        <f t="shared" si="27"/>
        <v>-1.0627002043310926E-2</v>
      </c>
      <c r="H52" s="19">
        <v>282.50200000000001</v>
      </c>
      <c r="I52" s="140">
        <v>259.85200000000003</v>
      </c>
      <c r="J52" s="247">
        <f t="shared" si="21"/>
        <v>8.5662586164580515E-3</v>
      </c>
      <c r="K52" s="215">
        <f t="shared" si="22"/>
        <v>6.3904283359125635E-3</v>
      </c>
      <c r="L52" s="52">
        <f t="shared" si="26"/>
        <v>-8.0176423529744842E-2</v>
      </c>
      <c r="N52" s="27">
        <f t="shared" si="31"/>
        <v>2.5206963318551301</v>
      </c>
      <c r="O52" s="152">
        <f t="shared" si="32"/>
        <v>2.3435002976136792</v>
      </c>
      <c r="P52" s="52">
        <f t="shared" si="33"/>
        <v>-7.029646213316057E-2</v>
      </c>
    </row>
    <row r="53" spans="1:16" ht="20.100000000000001" customHeight="1" x14ac:dyDescent="0.25">
      <c r="A53" s="38" t="s">
        <v>188</v>
      </c>
      <c r="B53" s="19">
        <v>1001.2400000000001</v>
      </c>
      <c r="C53" s="140">
        <v>751.33000000000015</v>
      </c>
      <c r="D53" s="247">
        <f t="shared" si="19"/>
        <v>4.2885385846614813E-3</v>
      </c>
      <c r="E53" s="215">
        <f t="shared" si="20"/>
        <v>2.0866127736816789E-3</v>
      </c>
      <c r="F53" s="52">
        <f t="shared" si="27"/>
        <v>-0.24960049538572165</v>
      </c>
      <c r="H53" s="19">
        <v>106.92900000000002</v>
      </c>
      <c r="I53" s="140">
        <v>152.72200000000001</v>
      </c>
      <c r="J53" s="247">
        <f t="shared" si="21"/>
        <v>3.242389319718951E-3</v>
      </c>
      <c r="K53" s="215">
        <f t="shared" si="22"/>
        <v>3.7558263793129876E-3</v>
      </c>
      <c r="L53" s="52">
        <f t="shared" si="26"/>
        <v>0.42825613257395079</v>
      </c>
      <c r="N53" s="27">
        <f t="shared" ref="N53" si="34">(H53/B53)*10</f>
        <v>1.0679657225040948</v>
      </c>
      <c r="O53" s="152">
        <f t="shared" ref="O53" si="35">(I53/C53)*10</f>
        <v>2.0326886987076249</v>
      </c>
      <c r="P53" s="52">
        <f t="shared" ref="P53" si="36">(O53-N53)/N53</f>
        <v>0.90332765918882862</v>
      </c>
    </row>
    <row r="54" spans="1:16" ht="20.100000000000001" customHeight="1" x14ac:dyDescent="0.25">
      <c r="A54" s="38" t="s">
        <v>192</v>
      </c>
      <c r="B54" s="19">
        <v>245.50000000000006</v>
      </c>
      <c r="C54" s="140">
        <v>511.19</v>
      </c>
      <c r="D54" s="247">
        <f t="shared" si="19"/>
        <v>1.05153232245455E-3</v>
      </c>
      <c r="E54" s="215">
        <f t="shared" si="20"/>
        <v>1.4196898616830652E-3</v>
      </c>
      <c r="F54" s="52">
        <f t="shared" ref="F54" si="37">(C54-B54)/B54</f>
        <v>1.0822403258655799</v>
      </c>
      <c r="H54" s="19">
        <v>64.183999999999997</v>
      </c>
      <c r="I54" s="140">
        <v>106.58099999999999</v>
      </c>
      <c r="J54" s="247">
        <f t="shared" si="21"/>
        <v>1.9462401789677366E-3</v>
      </c>
      <c r="K54" s="215">
        <f t="shared" si="22"/>
        <v>2.6211006360154884E-3</v>
      </c>
      <c r="L54" s="52">
        <f t="shared" si="26"/>
        <v>0.66055403215754693</v>
      </c>
      <c r="N54" s="27">
        <f t="shared" si="23"/>
        <v>2.6144195519348261</v>
      </c>
      <c r="O54" s="152">
        <f t="shared" si="24"/>
        <v>2.0849586259512116</v>
      </c>
      <c r="P54" s="52">
        <f t="shared" ref="P54" si="38">(O54-N54)/N54</f>
        <v>-0.2025156695266381</v>
      </c>
    </row>
    <row r="55" spans="1:16" ht="20.100000000000001" customHeight="1" x14ac:dyDescent="0.25">
      <c r="A55" s="38" t="s">
        <v>190</v>
      </c>
      <c r="B55" s="19">
        <v>514.83000000000004</v>
      </c>
      <c r="C55" s="140">
        <v>339.57000000000005</v>
      </c>
      <c r="D55" s="247">
        <f t="shared" si="19"/>
        <v>2.2051339534390059E-3</v>
      </c>
      <c r="E55" s="215">
        <f t="shared" si="20"/>
        <v>9.4306243536007844E-4</v>
      </c>
      <c r="F55" s="52">
        <f t="shared" ref="F55:F56" si="39">(C55-B55)/B55</f>
        <v>-0.34042305226968123</v>
      </c>
      <c r="H55" s="19">
        <v>149.68899999999999</v>
      </c>
      <c r="I55" s="140">
        <v>90.279000000000011</v>
      </c>
      <c r="J55" s="247">
        <f t="shared" si="21"/>
        <v>4.5389933028402952E-3</v>
      </c>
      <c r="K55" s="215">
        <f t="shared" si="22"/>
        <v>2.2201925701470465E-3</v>
      </c>
      <c r="L55" s="52">
        <f t="shared" ref="L55:L56" si="40">(I55-H55)/H55</f>
        <v>-0.39688955100241158</v>
      </c>
      <c r="N55" s="27">
        <f t="shared" si="23"/>
        <v>2.9075422955150239</v>
      </c>
      <c r="O55" s="152">
        <f t="shared" si="24"/>
        <v>2.6586270871985156</v>
      </c>
      <c r="P55" s="52">
        <f t="shared" ref="P55:P56" si="41">(O55-N55)/N55</f>
        <v>-8.5610176230443105E-2</v>
      </c>
    </row>
    <row r="56" spans="1:16" ht="20.100000000000001" customHeight="1" x14ac:dyDescent="0.25">
      <c r="A56" s="38" t="s">
        <v>218</v>
      </c>
      <c r="B56" s="19">
        <v>58.150000000000006</v>
      </c>
      <c r="C56" s="140">
        <v>105.97</v>
      </c>
      <c r="D56" s="247">
        <f t="shared" si="19"/>
        <v>2.4906967230440766E-4</v>
      </c>
      <c r="E56" s="215">
        <f t="shared" si="20"/>
        <v>2.9430257759845537E-4</v>
      </c>
      <c r="F56" s="52">
        <f t="shared" si="39"/>
        <v>0.8223559759243334</v>
      </c>
      <c r="H56" s="19">
        <v>20.286999999999999</v>
      </c>
      <c r="I56" s="140">
        <v>79.424000000000007</v>
      </c>
      <c r="J56" s="247">
        <f t="shared" si="21"/>
        <v>6.1515914419042869E-4</v>
      </c>
      <c r="K56" s="215">
        <f t="shared" si="22"/>
        <v>1.95324022963656E-3</v>
      </c>
      <c r="L56" s="52">
        <f t="shared" si="40"/>
        <v>2.9150194705969343</v>
      </c>
      <c r="N56" s="27">
        <f t="shared" si="23"/>
        <v>3.488736027515047</v>
      </c>
      <c r="O56" s="152">
        <f t="shared" si="24"/>
        <v>7.4949514013400016</v>
      </c>
      <c r="P56" s="52">
        <f t="shared" si="41"/>
        <v>1.1483286044655252</v>
      </c>
    </row>
    <row r="57" spans="1:16" ht="20.100000000000001" customHeight="1" x14ac:dyDescent="0.25">
      <c r="A57" s="38" t="s">
        <v>191</v>
      </c>
      <c r="B57" s="19">
        <v>610.2600000000001</v>
      </c>
      <c r="C57" s="140">
        <v>244.10999999999999</v>
      </c>
      <c r="D57" s="247">
        <f t="shared" si="19"/>
        <v>2.613882342570728E-3</v>
      </c>
      <c r="E57" s="215">
        <f t="shared" si="20"/>
        <v>6.7794849691005894E-4</v>
      </c>
      <c r="F57" s="52">
        <f t="shared" si="25"/>
        <v>-0.59999016812506145</v>
      </c>
      <c r="H57" s="19">
        <v>128.76500000000001</v>
      </c>
      <c r="I57" s="140">
        <v>58.020000000000017</v>
      </c>
      <c r="J57" s="247">
        <f t="shared" si="21"/>
        <v>3.904518519331619E-3</v>
      </c>
      <c r="K57" s="215">
        <f t="shared" si="22"/>
        <v>1.4268608748427836E-3</v>
      </c>
      <c r="L57" s="52">
        <f t="shared" si="26"/>
        <v>-0.54941171902302643</v>
      </c>
      <c r="N57" s="27">
        <f t="shared" si="23"/>
        <v>2.1100022941041523</v>
      </c>
      <c r="O57" s="152">
        <f t="shared" si="24"/>
        <v>2.376797345459015</v>
      </c>
      <c r="P57" s="52">
        <f t="shared" si="8"/>
        <v>0.12644301482531628</v>
      </c>
    </row>
    <row r="58" spans="1:16" ht="20.100000000000001" customHeight="1" x14ac:dyDescent="0.25">
      <c r="A58" s="38" t="s">
        <v>194</v>
      </c>
      <c r="B58" s="19">
        <v>334.92</v>
      </c>
      <c r="C58" s="140">
        <v>197.71</v>
      </c>
      <c r="D58" s="247">
        <f t="shared" si="19"/>
        <v>1.434538515016203E-3</v>
      </c>
      <c r="E58" s="215">
        <f t="shared" si="20"/>
        <v>5.4908523749165443E-4</v>
      </c>
      <c r="F58" s="52">
        <f t="shared" si="25"/>
        <v>-0.40967992356383615</v>
      </c>
      <c r="H58" s="19">
        <v>65.847000000000023</v>
      </c>
      <c r="I58" s="140">
        <v>40.986000000000004</v>
      </c>
      <c r="J58" s="247">
        <f t="shared" si="21"/>
        <v>1.9966670364029758E-3</v>
      </c>
      <c r="K58" s="215">
        <f t="shared" si="22"/>
        <v>1.0079510481955586E-3</v>
      </c>
      <c r="L58" s="52">
        <f t="shared" si="26"/>
        <v>-0.37755706410314838</v>
      </c>
      <c r="N58" s="27">
        <f t="shared" ref="N58" si="42">(H58/B58)*10</f>
        <v>1.9660515944106061</v>
      </c>
      <c r="O58" s="152">
        <f t="shared" ref="O58" si="43">(I58/C58)*10</f>
        <v>2.0730362652369632</v>
      </c>
      <c r="P58" s="52">
        <f t="shared" ref="P58" si="44">(O58-N58)/N58</f>
        <v>5.4416003695177469E-2</v>
      </c>
    </row>
    <row r="59" spans="1:16" ht="20.100000000000001" customHeight="1" x14ac:dyDescent="0.25">
      <c r="A59" s="38" t="s">
        <v>215</v>
      </c>
      <c r="B59" s="19">
        <v>123.3</v>
      </c>
      <c r="C59" s="140">
        <v>129.1</v>
      </c>
      <c r="D59" s="247">
        <f t="shared" si="19"/>
        <v>5.2812193628776368E-4</v>
      </c>
      <c r="E59" s="215">
        <f t="shared" si="20"/>
        <v>3.5853980152836262E-4</v>
      </c>
      <c r="F59" s="52">
        <f>(C59-B59)/B59</f>
        <v>4.7039740470397384E-2</v>
      </c>
      <c r="H59" s="19">
        <v>38.365000000000002</v>
      </c>
      <c r="I59" s="140">
        <v>40.905000000000001</v>
      </c>
      <c r="J59" s="247">
        <f t="shared" si="21"/>
        <v>1.1633351686728347E-3</v>
      </c>
      <c r="K59" s="215">
        <f t="shared" si="22"/>
        <v>1.0059590500765951E-3</v>
      </c>
      <c r="L59" s="52">
        <f t="shared" si="26"/>
        <v>6.620617750553888E-2</v>
      </c>
      <c r="N59" s="27">
        <f t="shared" si="23"/>
        <v>3.1115166261151668</v>
      </c>
      <c r="O59" s="152">
        <f t="shared" si="24"/>
        <v>3.1684740511231606</v>
      </c>
      <c r="P59" s="52">
        <f>(O59-N59)/N59</f>
        <v>1.8305357757032813E-2</v>
      </c>
    </row>
    <row r="60" spans="1:16" ht="20.100000000000001" customHeight="1" x14ac:dyDescent="0.25">
      <c r="A60" s="38" t="s">
        <v>193</v>
      </c>
      <c r="B60" s="19">
        <v>263.11</v>
      </c>
      <c r="C60" s="140">
        <v>110.92000000000002</v>
      </c>
      <c r="D60" s="247">
        <f t="shared" si="19"/>
        <v>1.1269599566640189E-3</v>
      </c>
      <c r="E60" s="215">
        <f t="shared" si="20"/>
        <v>3.0804984342003094E-4</v>
      </c>
      <c r="F60" s="52">
        <f>(C60-B60)/B60</f>
        <v>-0.57842727376382497</v>
      </c>
      <c r="H60" s="19">
        <v>42.824999999999996</v>
      </c>
      <c r="I60" s="140">
        <v>26.873999999999999</v>
      </c>
      <c r="J60" s="247">
        <f t="shared" si="21"/>
        <v>1.2985749667252481E-3</v>
      </c>
      <c r="K60" s="215">
        <f t="shared" si="22"/>
        <v>6.6090070924724152E-4</v>
      </c>
      <c r="L60" s="52">
        <f t="shared" si="26"/>
        <v>-0.37246935201401049</v>
      </c>
      <c r="N60" s="27">
        <f t="shared" ref="N60" si="45">(H60/B60)*10</f>
        <v>1.6276462316141536</v>
      </c>
      <c r="O60" s="152">
        <f t="shared" ref="O60" si="46">(I60/C60)*10</f>
        <v>2.4228272628921741</v>
      </c>
      <c r="P60" s="52">
        <f>(O60-N60)/N60</f>
        <v>0.48854659927509636</v>
      </c>
    </row>
    <row r="61" spans="1:16" ht="20.100000000000001" customHeight="1" thickBot="1" x14ac:dyDescent="0.3">
      <c r="A61" s="8" t="s">
        <v>17</v>
      </c>
      <c r="B61" s="19">
        <f>B62-SUM(B39:B60)</f>
        <v>317.39000000001397</v>
      </c>
      <c r="C61" s="140">
        <f>C62-SUM(C39:C60)</f>
        <v>137.68999999994412</v>
      </c>
      <c r="D61" s="247">
        <f t="shared" si="19"/>
        <v>1.3594535389974106E-3</v>
      </c>
      <c r="E61" s="215">
        <f t="shared" si="20"/>
        <v>3.823961678731233E-4</v>
      </c>
      <c r="F61" s="52">
        <f t="shared" si="25"/>
        <v>-0.56618040896077992</v>
      </c>
      <c r="H61" s="196">
        <f>H62-SUM(H39:H60)</f>
        <v>102.14500000001135</v>
      </c>
      <c r="I61" s="142">
        <f>I62-SUM(I39:I60)</f>
        <v>44.269999999996799</v>
      </c>
      <c r="J61" s="247">
        <f t="shared" si="21"/>
        <v>3.0973249264720421E-3</v>
      </c>
      <c r="K61" s="215">
        <f t="shared" si="22"/>
        <v>1.0887130460062984E-3</v>
      </c>
      <c r="L61" s="52">
        <f t="shared" si="26"/>
        <v>-0.56659650496850678</v>
      </c>
      <c r="N61" s="27">
        <f t="shared" si="23"/>
        <v>3.2182803490975411</v>
      </c>
      <c r="O61" s="152">
        <f t="shared" si="24"/>
        <v>3.2151935507309726</v>
      </c>
      <c r="P61" s="52">
        <f t="shared" si="8"/>
        <v>-9.591452675756306E-4</v>
      </c>
    </row>
    <row r="62" spans="1:16" ht="26.25" customHeight="1" thickBot="1" x14ac:dyDescent="0.3">
      <c r="A62" s="12" t="s">
        <v>18</v>
      </c>
      <c r="B62" s="17">
        <v>233468.80999999997</v>
      </c>
      <c r="C62" s="145">
        <v>360071.60000000003</v>
      </c>
      <c r="D62" s="253">
        <f>SUM(D39:D61)</f>
        <v>1.0000000000000007</v>
      </c>
      <c r="E62" s="254">
        <f>SUM(E39:E61)</f>
        <v>0.99999999999999989</v>
      </c>
      <c r="F62" s="57">
        <f t="shared" si="25"/>
        <v>0.54226853685509457</v>
      </c>
      <c r="G62" s="1"/>
      <c r="H62" s="17">
        <v>32978.458000000006</v>
      </c>
      <c r="I62" s="145">
        <v>40662.688999999991</v>
      </c>
      <c r="J62" s="253">
        <f>SUM(J39:J61)</f>
        <v>1.0000000000000002</v>
      </c>
      <c r="K62" s="254">
        <f>SUM(K39:K61)</f>
        <v>1.0000000000000002</v>
      </c>
      <c r="L62" s="57">
        <f t="shared" si="26"/>
        <v>0.23300758937849622</v>
      </c>
      <c r="M62" s="1"/>
      <c r="N62" s="29">
        <f t="shared" si="23"/>
        <v>1.4125423434505024</v>
      </c>
      <c r="O62" s="146">
        <f t="shared" si="24"/>
        <v>1.1292945347536429</v>
      </c>
      <c r="P62" s="57">
        <f t="shared" si="8"/>
        <v>-0.20052341086282269</v>
      </c>
    </row>
    <row r="64" spans="1:16" ht="15.75" thickBot="1" x14ac:dyDescent="0.3"/>
    <row r="65" spans="1:16" x14ac:dyDescent="0.25">
      <c r="A65" s="368" t="s">
        <v>15</v>
      </c>
      <c r="B65" s="362" t="s">
        <v>1</v>
      </c>
      <c r="C65" s="355"/>
      <c r="D65" s="362" t="s">
        <v>104</v>
      </c>
      <c r="E65" s="355"/>
      <c r="F65" s="130" t="s">
        <v>0</v>
      </c>
      <c r="H65" s="371" t="s">
        <v>19</v>
      </c>
      <c r="I65" s="372"/>
      <c r="J65" s="362" t="s">
        <v>104</v>
      </c>
      <c r="K65" s="360"/>
      <c r="L65" s="130" t="s">
        <v>0</v>
      </c>
      <c r="N65" s="354" t="s">
        <v>22</v>
      </c>
      <c r="O65" s="355"/>
      <c r="P65" s="130" t="s">
        <v>0</v>
      </c>
    </row>
    <row r="66" spans="1:16" x14ac:dyDescent="0.25">
      <c r="A66" s="369"/>
      <c r="B66" s="363" t="str">
        <f>B5</f>
        <v>jan-jul</v>
      </c>
      <c r="C66" s="357"/>
      <c r="D66" s="363" t="str">
        <f>B5</f>
        <v>jan-jul</v>
      </c>
      <c r="E66" s="357"/>
      <c r="F66" s="131" t="str">
        <f>F37</f>
        <v>2024/2023</v>
      </c>
      <c r="H66" s="352" t="str">
        <f>B5</f>
        <v>jan-jul</v>
      </c>
      <c r="I66" s="357"/>
      <c r="J66" s="363" t="str">
        <f>B5</f>
        <v>jan-jul</v>
      </c>
      <c r="K66" s="353"/>
      <c r="L66" s="131" t="str">
        <f>L37</f>
        <v>2024/2023</v>
      </c>
      <c r="N66" s="352" t="str">
        <f>B5</f>
        <v>jan-jul</v>
      </c>
      <c r="O66" s="353"/>
      <c r="P66" s="131" t="str">
        <f>P37</f>
        <v>2024/2023</v>
      </c>
    </row>
    <row r="67" spans="1:16" ht="19.5" customHeight="1" thickBot="1" x14ac:dyDescent="0.3">
      <c r="A67" s="370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171</v>
      </c>
      <c r="B68" s="39">
        <v>175558.87999999995</v>
      </c>
      <c r="C68" s="147">
        <v>181911.53</v>
      </c>
      <c r="D68" s="247">
        <f>B68/$B$96</f>
        <v>0.42338726490926054</v>
      </c>
      <c r="E68" s="246">
        <f>C68/$C$96</f>
        <v>0.42728862386198163</v>
      </c>
      <c r="F68" s="61">
        <f t="shared" ref="F68:F87" si="47">(C68-B68)/B68</f>
        <v>3.6185295782247266E-2</v>
      </c>
      <c r="H68" s="19">
        <v>18443.851000000002</v>
      </c>
      <c r="I68" s="147">
        <v>16473.992000000002</v>
      </c>
      <c r="J68" s="245">
        <f>H68/$H$96</f>
        <v>0.33686976384424167</v>
      </c>
      <c r="K68" s="246">
        <f>I68/$I$96</f>
        <v>0.29175438207803345</v>
      </c>
      <c r="L68" s="61">
        <f t="shared" ref="L68:L85" si="48">(I68-H68)/H68</f>
        <v>-0.10680302069237059</v>
      </c>
      <c r="N68" s="41">
        <f t="shared" ref="N68:N78" si="49">(H68/B68)*10</f>
        <v>1.0505792130822438</v>
      </c>
      <c r="O68" s="149">
        <f t="shared" ref="O68:O78" si="50">(I68/C68)*10</f>
        <v>0.90560460900966544</v>
      </c>
      <c r="P68" s="61">
        <f t="shared" si="8"/>
        <v>-0.13799492914698391</v>
      </c>
    </row>
    <row r="69" spans="1:16" ht="20.100000000000001" customHeight="1" x14ac:dyDescent="0.25">
      <c r="A69" s="38" t="s">
        <v>165</v>
      </c>
      <c r="B69" s="19">
        <v>31353.37000000001</v>
      </c>
      <c r="C69" s="140">
        <v>41805.619999999988</v>
      </c>
      <c r="D69" s="247">
        <f t="shared" ref="D69:D95" si="51">B69/$B$96</f>
        <v>7.5613478338367568E-2</v>
      </c>
      <c r="E69" s="215">
        <f t="shared" ref="E69:E95" si="52">C69/$C$96</f>
        <v>9.8196446588607836E-2</v>
      </c>
      <c r="F69" s="52">
        <f t="shared" si="47"/>
        <v>0.33336926780119569</v>
      </c>
      <c r="H69" s="19">
        <v>5879.0310000000018</v>
      </c>
      <c r="I69" s="140">
        <v>8214.7250000000004</v>
      </c>
      <c r="J69" s="214">
        <f t="shared" ref="J69:J96" si="53">H69/$H$96</f>
        <v>0.1073782142678867</v>
      </c>
      <c r="K69" s="215">
        <f t="shared" ref="K69:K96" si="54">I69/$I$96</f>
        <v>0.14548277165097404</v>
      </c>
      <c r="L69" s="52">
        <f t="shared" si="48"/>
        <v>0.39729234290480825</v>
      </c>
      <c r="N69" s="40">
        <f t="shared" si="49"/>
        <v>1.8750874307929257</v>
      </c>
      <c r="O69" s="143">
        <f t="shared" si="50"/>
        <v>1.9649810240824086</v>
      </c>
      <c r="P69" s="52">
        <f t="shared" si="8"/>
        <v>4.7941014276581873E-2</v>
      </c>
    </row>
    <row r="70" spans="1:16" ht="20.100000000000001" customHeight="1" x14ac:dyDescent="0.25">
      <c r="A70" s="38" t="s">
        <v>164</v>
      </c>
      <c r="B70" s="19">
        <v>16900.749999999996</v>
      </c>
      <c r="C70" s="140">
        <v>17764.29</v>
      </c>
      <c r="D70" s="247">
        <f t="shared" si="51"/>
        <v>4.0758760351029724E-2</v>
      </c>
      <c r="E70" s="215">
        <f t="shared" si="52"/>
        <v>4.1726211790891768E-2</v>
      </c>
      <c r="F70" s="52">
        <f t="shared" si="47"/>
        <v>5.1094773900566819E-2</v>
      </c>
      <c r="H70" s="19">
        <v>4994.6869999999999</v>
      </c>
      <c r="I70" s="140">
        <v>5434.5309999999999</v>
      </c>
      <c r="J70" s="214">
        <f t="shared" si="53"/>
        <v>9.1226015118312534E-2</v>
      </c>
      <c r="K70" s="215">
        <f t="shared" si="54"/>
        <v>9.6245538652010826E-2</v>
      </c>
      <c r="L70" s="52">
        <f t="shared" si="48"/>
        <v>8.8062375079759767E-2</v>
      </c>
      <c r="N70" s="40">
        <f t="shared" si="49"/>
        <v>2.955304942088369</v>
      </c>
      <c r="O70" s="143">
        <f t="shared" si="50"/>
        <v>3.059244698211975</v>
      </c>
      <c r="P70" s="52">
        <f t="shared" si="8"/>
        <v>3.5170568912647242E-2</v>
      </c>
    </row>
    <row r="71" spans="1:16" ht="20.100000000000001" customHeight="1" x14ac:dyDescent="0.25">
      <c r="A71" s="38" t="s">
        <v>166</v>
      </c>
      <c r="B71" s="19">
        <v>20015.830000000002</v>
      </c>
      <c r="C71" s="140">
        <v>19465.91</v>
      </c>
      <c r="D71" s="247">
        <f t="shared" si="51"/>
        <v>4.827125531097446E-2</v>
      </c>
      <c r="E71" s="215">
        <f t="shared" si="52"/>
        <v>4.5723115495324491E-2</v>
      </c>
      <c r="F71" s="52">
        <f t="shared" si="47"/>
        <v>-2.7474254127857891E-2</v>
      </c>
      <c r="H71" s="19">
        <v>3945.722999999999</v>
      </c>
      <c r="I71" s="140">
        <v>4074.4190000000003</v>
      </c>
      <c r="J71" s="214">
        <f t="shared" si="53"/>
        <v>7.2067095706031911E-2</v>
      </c>
      <c r="K71" s="215">
        <f t="shared" si="54"/>
        <v>7.2157956472966536E-2</v>
      </c>
      <c r="L71" s="52">
        <f t="shared" si="48"/>
        <v>3.2616582562942538E-2</v>
      </c>
      <c r="N71" s="40">
        <f t="shared" si="49"/>
        <v>1.971301215088257</v>
      </c>
      <c r="O71" s="143">
        <f t="shared" si="50"/>
        <v>2.0931048176016431</v>
      </c>
      <c r="P71" s="52">
        <f t="shared" si="8"/>
        <v>6.1788427654336384E-2</v>
      </c>
    </row>
    <row r="72" spans="1:16" ht="20.100000000000001" customHeight="1" x14ac:dyDescent="0.25">
      <c r="A72" s="38" t="s">
        <v>184</v>
      </c>
      <c r="B72" s="19">
        <v>55316.74</v>
      </c>
      <c r="C72" s="140">
        <v>53346.849999999984</v>
      </c>
      <c r="D72" s="247">
        <f t="shared" si="51"/>
        <v>0.13340483404938955</v>
      </c>
      <c r="E72" s="215">
        <f t="shared" si="52"/>
        <v>0.12530542799497946</v>
      </c>
      <c r="F72" s="52">
        <f t="shared" si="47"/>
        <v>-3.5611100726471119E-2</v>
      </c>
      <c r="H72" s="19">
        <v>3859.4440000000009</v>
      </c>
      <c r="I72" s="140">
        <v>3960.7629999999999</v>
      </c>
      <c r="J72" s="214">
        <f t="shared" si="53"/>
        <v>7.0491243333622444E-2</v>
      </c>
      <c r="K72" s="215">
        <f t="shared" si="54"/>
        <v>7.0145108825021757E-2</v>
      </c>
      <c r="L72" s="52">
        <f t="shared" si="48"/>
        <v>2.6252227004718562E-2</v>
      </c>
      <c r="N72" s="40">
        <f t="shared" si="49"/>
        <v>0.69769910518949607</v>
      </c>
      <c r="O72" s="143">
        <f t="shared" si="50"/>
        <v>0.74245489658714636</v>
      </c>
      <c r="P72" s="52">
        <f t="shared" ref="P72:P78" si="55">(O72-N72)/N72</f>
        <v>6.4147697861092354E-2</v>
      </c>
    </row>
    <row r="73" spans="1:16" ht="20.100000000000001" customHeight="1" x14ac:dyDescent="0.25">
      <c r="A73" s="38" t="s">
        <v>174</v>
      </c>
      <c r="B73" s="19">
        <v>21039.750000000004</v>
      </c>
      <c r="C73" s="140">
        <v>19288.190000000006</v>
      </c>
      <c r="D73" s="247">
        <f t="shared" si="51"/>
        <v>5.0740596014708109E-2</v>
      </c>
      <c r="E73" s="215">
        <f t="shared" si="52"/>
        <v>4.530567227865346E-2</v>
      </c>
      <c r="F73" s="52">
        <f t="shared" si="47"/>
        <v>-8.3250038617378883E-2</v>
      </c>
      <c r="H73" s="19">
        <v>4109.8489999999993</v>
      </c>
      <c r="I73" s="140">
        <v>3894.2590000000005</v>
      </c>
      <c r="J73" s="214">
        <f t="shared" si="53"/>
        <v>7.5064793250904732E-2</v>
      </c>
      <c r="K73" s="215">
        <f t="shared" si="54"/>
        <v>6.8967323050589099E-2</v>
      </c>
      <c r="L73" s="52">
        <f t="shared" si="48"/>
        <v>-5.2456915083741229E-2</v>
      </c>
      <c r="N73" s="40">
        <f t="shared" si="49"/>
        <v>1.9533734954075019</v>
      </c>
      <c r="O73" s="143">
        <f t="shared" si="50"/>
        <v>2.0189862293973664</v>
      </c>
      <c r="P73" s="52">
        <f t="shared" si="55"/>
        <v>3.358944622936879E-2</v>
      </c>
    </row>
    <row r="74" spans="1:16" ht="20.100000000000001" customHeight="1" x14ac:dyDescent="0.25">
      <c r="A74" s="38" t="s">
        <v>168</v>
      </c>
      <c r="B74" s="19">
        <v>7928.9900000000007</v>
      </c>
      <c r="C74" s="140">
        <v>7268.4700000000012</v>
      </c>
      <c r="D74" s="247">
        <f t="shared" si="51"/>
        <v>1.9121979985249844E-2</v>
      </c>
      <c r="E74" s="215">
        <f t="shared" si="52"/>
        <v>1.7072774572794248E-2</v>
      </c>
      <c r="F74" s="52">
        <f t="shared" si="47"/>
        <v>-8.3304430955266615E-2</v>
      </c>
      <c r="H74" s="19">
        <v>1758.4470000000001</v>
      </c>
      <c r="I74" s="140">
        <v>1596.2540000000001</v>
      </c>
      <c r="J74" s="214">
        <f t="shared" si="53"/>
        <v>3.2117350417904332E-2</v>
      </c>
      <c r="K74" s="215">
        <f t="shared" si="54"/>
        <v>2.82696567662282E-2</v>
      </c>
      <c r="L74" s="52">
        <f t="shared" si="48"/>
        <v>-9.2236501867841325E-2</v>
      </c>
      <c r="N74" s="40">
        <f t="shared" si="49"/>
        <v>2.2177440001816122</v>
      </c>
      <c r="O74" s="143">
        <f t="shared" si="50"/>
        <v>2.196134812415818</v>
      </c>
      <c r="P74" s="52">
        <f t="shared" si="55"/>
        <v>-9.7437701393960022E-3</v>
      </c>
    </row>
    <row r="75" spans="1:16" ht="20.100000000000001" customHeight="1" x14ac:dyDescent="0.25">
      <c r="A75" s="38" t="s">
        <v>203</v>
      </c>
      <c r="B75" s="19">
        <v>10511.859999999999</v>
      </c>
      <c r="C75" s="140">
        <v>14353.730000000001</v>
      </c>
      <c r="D75" s="247">
        <f t="shared" si="51"/>
        <v>2.5350968601013293E-2</v>
      </c>
      <c r="E75" s="215">
        <f t="shared" si="52"/>
        <v>3.3715210569590842E-2</v>
      </c>
      <c r="F75" s="52">
        <f t="shared" si="47"/>
        <v>0.36547956308398355</v>
      </c>
      <c r="H75" s="19">
        <v>1010.4909999999999</v>
      </c>
      <c r="I75" s="140">
        <v>1393.2060000000001</v>
      </c>
      <c r="J75" s="214">
        <f t="shared" si="53"/>
        <v>1.8456225033304137E-2</v>
      </c>
      <c r="K75" s="215">
        <f t="shared" si="54"/>
        <v>2.4673676886416401E-2</v>
      </c>
      <c r="L75" s="52">
        <f t="shared" si="48"/>
        <v>0.37874162164729852</v>
      </c>
      <c r="N75" s="40">
        <f t="shared" si="49"/>
        <v>0.96128658486699781</v>
      </c>
      <c r="O75" s="143">
        <f t="shared" si="50"/>
        <v>0.97062296699185513</v>
      </c>
      <c r="P75" s="52">
        <f t="shared" si="55"/>
        <v>9.7123815850910806E-3</v>
      </c>
    </row>
    <row r="76" spans="1:16" ht="20.100000000000001" customHeight="1" x14ac:dyDescent="0.25">
      <c r="A76" s="38" t="s">
        <v>173</v>
      </c>
      <c r="B76" s="19">
        <v>2267.3000000000002</v>
      </c>
      <c r="C76" s="140">
        <v>6967.119999999999</v>
      </c>
      <c r="D76" s="247">
        <f t="shared" si="51"/>
        <v>5.4679429814587953E-3</v>
      </c>
      <c r="E76" s="215">
        <f t="shared" si="52"/>
        <v>1.6364939138719184E-2</v>
      </c>
      <c r="F76" s="52">
        <f t="shared" si="47"/>
        <v>2.0728708155074309</v>
      </c>
      <c r="H76" s="19">
        <v>402.63600000000002</v>
      </c>
      <c r="I76" s="140">
        <v>1040.347</v>
      </c>
      <c r="J76" s="214">
        <f t="shared" si="53"/>
        <v>7.353989914318332E-3</v>
      </c>
      <c r="K76" s="215">
        <f t="shared" si="54"/>
        <v>1.8424544344305609E-2</v>
      </c>
      <c r="L76" s="52">
        <f t="shared" si="48"/>
        <v>1.5838399944366623</v>
      </c>
      <c r="N76" s="40">
        <f t="shared" si="49"/>
        <v>1.7758391037798262</v>
      </c>
      <c r="O76" s="143">
        <f t="shared" si="50"/>
        <v>1.4932238859098166</v>
      </c>
      <c r="P76" s="52">
        <f t="shared" si="55"/>
        <v>-0.15914460790308688</v>
      </c>
    </row>
    <row r="77" spans="1:16" ht="20.100000000000001" customHeight="1" x14ac:dyDescent="0.25">
      <c r="A77" s="38" t="s">
        <v>202</v>
      </c>
      <c r="B77" s="19">
        <v>5000.8600000000006</v>
      </c>
      <c r="C77" s="140">
        <v>4881.1400000000003</v>
      </c>
      <c r="D77" s="247">
        <f t="shared" si="51"/>
        <v>1.2060343729659962E-2</v>
      </c>
      <c r="E77" s="215">
        <f t="shared" si="52"/>
        <v>1.1465219348535373E-2</v>
      </c>
      <c r="F77" s="52">
        <f t="shared" si="47"/>
        <v>-2.3939882340237528E-2</v>
      </c>
      <c r="H77" s="19">
        <v>915.50900000000024</v>
      </c>
      <c r="I77" s="140">
        <v>847.30200000000025</v>
      </c>
      <c r="J77" s="214">
        <f t="shared" si="53"/>
        <v>1.6721415751367645E-2</v>
      </c>
      <c r="K77" s="215">
        <f t="shared" si="54"/>
        <v>1.5005717584631701E-2</v>
      </c>
      <c r="L77" s="52">
        <f t="shared" si="48"/>
        <v>-7.4501725269767935E-2</v>
      </c>
      <c r="N77" s="40">
        <f t="shared" si="49"/>
        <v>1.8307031190635215</v>
      </c>
      <c r="O77" s="143">
        <f t="shared" si="50"/>
        <v>1.7358690797641538</v>
      </c>
      <c r="P77" s="52">
        <f t="shared" si="55"/>
        <v>-5.1801976143395149E-2</v>
      </c>
    </row>
    <row r="78" spans="1:16" ht="20.100000000000001" customHeight="1" x14ac:dyDescent="0.25">
      <c r="A78" s="38" t="s">
        <v>207</v>
      </c>
      <c r="B78" s="19">
        <v>25702.560000000005</v>
      </c>
      <c r="C78" s="140">
        <v>17617.979999999996</v>
      </c>
      <c r="D78" s="247">
        <f t="shared" si="51"/>
        <v>6.1985680129459528E-2</v>
      </c>
      <c r="E78" s="215">
        <f t="shared" si="52"/>
        <v>4.1382546941515545E-2</v>
      </c>
      <c r="F78" s="52">
        <f t="shared" si="47"/>
        <v>-0.31454376529030598</v>
      </c>
      <c r="H78" s="19">
        <v>894.745</v>
      </c>
      <c r="I78" s="140">
        <v>683.654</v>
      </c>
      <c r="J78" s="214">
        <f t="shared" si="53"/>
        <v>1.634216936857796E-2</v>
      </c>
      <c r="K78" s="215">
        <f t="shared" si="54"/>
        <v>1.210751166597482E-2</v>
      </c>
      <c r="L78" s="52">
        <f t="shared" si="48"/>
        <v>-0.2359230842307026</v>
      </c>
      <c r="N78" s="40">
        <f t="shared" si="49"/>
        <v>0.34811512938788974</v>
      </c>
      <c r="O78" s="143">
        <f t="shared" si="50"/>
        <v>0.38804335116738703</v>
      </c>
      <c r="P78" s="52">
        <f t="shared" si="55"/>
        <v>0.11469832365431892</v>
      </c>
    </row>
    <row r="79" spans="1:16" ht="20.100000000000001" customHeight="1" x14ac:dyDescent="0.25">
      <c r="A79" s="38" t="s">
        <v>185</v>
      </c>
      <c r="B79" s="19">
        <v>3303.6599999999994</v>
      </c>
      <c r="C79" s="140">
        <v>3247.6600000000008</v>
      </c>
      <c r="D79" s="247">
        <f t="shared" si="51"/>
        <v>7.9672846602241252E-3</v>
      </c>
      <c r="E79" s="215">
        <f t="shared" si="52"/>
        <v>7.6283684281672716E-3</v>
      </c>
      <c r="F79" s="52">
        <f t="shared" si="47"/>
        <v>-1.6950896884061508E-2</v>
      </c>
      <c r="H79" s="19">
        <v>654.24499999999978</v>
      </c>
      <c r="I79" s="140">
        <v>680.04399999999987</v>
      </c>
      <c r="J79" s="214">
        <f t="shared" si="53"/>
        <v>1.1949530423243811E-2</v>
      </c>
      <c r="K79" s="215">
        <f t="shared" si="54"/>
        <v>1.2043578569533973E-2</v>
      </c>
      <c r="L79" s="52">
        <f t="shared" si="48"/>
        <v>3.9433239841343996E-2</v>
      </c>
      <c r="N79" s="40">
        <f t="shared" ref="N79:N83" si="56">(H79/B79)*10</f>
        <v>1.9803642021273373</v>
      </c>
      <c r="O79" s="143">
        <f t="shared" ref="O79:O83" si="57">(I79/C79)*10</f>
        <v>2.0939507214425146</v>
      </c>
      <c r="P79" s="52">
        <f t="shared" ref="P79:P83" si="58">(O79-N79)/N79</f>
        <v>5.7356378787882002E-2</v>
      </c>
    </row>
    <row r="80" spans="1:16" ht="20.100000000000001" customHeight="1" x14ac:dyDescent="0.25">
      <c r="A80" s="38" t="s">
        <v>200</v>
      </c>
      <c r="B80" s="19">
        <v>1812.47</v>
      </c>
      <c r="C80" s="140">
        <v>2450.88</v>
      </c>
      <c r="D80" s="247">
        <f t="shared" si="51"/>
        <v>4.3710504192672438E-3</v>
      </c>
      <c r="E80" s="215">
        <f t="shared" si="52"/>
        <v>5.7568266423291235E-3</v>
      </c>
      <c r="F80" s="52">
        <f t="shared" si="47"/>
        <v>0.3522320369440598</v>
      </c>
      <c r="H80" s="19">
        <v>458.15499999999997</v>
      </c>
      <c r="I80" s="140">
        <v>617.31899999999996</v>
      </c>
      <c r="J80" s="214">
        <f t="shared" si="53"/>
        <v>8.368022852389044E-3</v>
      </c>
      <c r="K80" s="215">
        <f t="shared" si="54"/>
        <v>1.0932718881375534E-2</v>
      </c>
      <c r="L80" s="52">
        <f t="shared" si="48"/>
        <v>0.3474020800820683</v>
      </c>
      <c r="N80" s="40">
        <f t="shared" si="56"/>
        <v>2.5277935634796709</v>
      </c>
      <c r="O80" s="143">
        <f t="shared" si="57"/>
        <v>2.5187646886016446</v>
      </c>
      <c r="P80" s="52">
        <f t="shared" si="58"/>
        <v>-3.571840283348714E-3</v>
      </c>
    </row>
    <row r="81" spans="1:16" ht="20.100000000000001" customHeight="1" x14ac:dyDescent="0.25">
      <c r="A81" s="38" t="s">
        <v>216</v>
      </c>
      <c r="B81" s="19">
        <v>1704.07</v>
      </c>
      <c r="C81" s="140">
        <v>2119.98</v>
      </c>
      <c r="D81" s="247">
        <f t="shared" si="51"/>
        <v>4.1096271320136234E-3</v>
      </c>
      <c r="E81" s="215">
        <f t="shared" si="52"/>
        <v>4.9795817605125074E-3</v>
      </c>
      <c r="F81" s="52">
        <f t="shared" si="47"/>
        <v>0.24406861220489776</v>
      </c>
      <c r="H81" s="19">
        <v>414.5209999999999</v>
      </c>
      <c r="I81" s="140">
        <v>574.62200000000007</v>
      </c>
      <c r="J81" s="214">
        <f t="shared" si="53"/>
        <v>7.571064816045134E-3</v>
      </c>
      <c r="K81" s="215">
        <f t="shared" si="54"/>
        <v>1.0176555053471177E-2</v>
      </c>
      <c r="L81" s="52">
        <f t="shared" si="48"/>
        <v>0.38623133689246192</v>
      </c>
      <c r="N81" s="40">
        <f t="shared" si="56"/>
        <v>2.432535048442845</v>
      </c>
      <c r="O81" s="143">
        <f t="shared" si="57"/>
        <v>2.710506702893424</v>
      </c>
      <c r="P81" s="52">
        <f t="shared" si="58"/>
        <v>0.11427241495596081</v>
      </c>
    </row>
    <row r="82" spans="1:16" ht="20.100000000000001" customHeight="1" x14ac:dyDescent="0.25">
      <c r="A82" s="38" t="s">
        <v>210</v>
      </c>
      <c r="B82" s="19">
        <v>490.22</v>
      </c>
      <c r="C82" s="140">
        <v>1376.1399999999999</v>
      </c>
      <c r="D82" s="247">
        <f t="shared" si="51"/>
        <v>1.1822409951796104E-3</v>
      </c>
      <c r="E82" s="215">
        <f t="shared" si="52"/>
        <v>3.2323897602390969E-3</v>
      </c>
      <c r="F82" s="52">
        <f t="shared" si="47"/>
        <v>1.8071886091958709</v>
      </c>
      <c r="H82" s="19">
        <v>211.13900000000001</v>
      </c>
      <c r="I82" s="140">
        <v>550.072</v>
      </c>
      <c r="J82" s="214">
        <f t="shared" si="53"/>
        <v>3.856371701783393E-3</v>
      </c>
      <c r="K82" s="215">
        <f t="shared" si="54"/>
        <v>9.7417745776754057E-3</v>
      </c>
      <c r="L82" s="52">
        <f t="shared" si="48"/>
        <v>1.6052600419628775</v>
      </c>
      <c r="N82" s="40">
        <f t="shared" si="56"/>
        <v>4.3070254171596432</v>
      </c>
      <c r="O82" s="143">
        <f t="shared" si="57"/>
        <v>3.9972095862339589</v>
      </c>
      <c r="P82" s="52">
        <f t="shared" si="58"/>
        <v>-7.1932668354206891E-2</v>
      </c>
    </row>
    <row r="83" spans="1:16" ht="20.100000000000001" customHeight="1" x14ac:dyDescent="0.25">
      <c r="A83" s="38" t="s">
        <v>180</v>
      </c>
      <c r="B83" s="19">
        <v>4406.2900000000018</v>
      </c>
      <c r="C83" s="140">
        <v>1564.8899999999999</v>
      </c>
      <c r="D83" s="247">
        <f t="shared" si="51"/>
        <v>1.0626446645689623E-2</v>
      </c>
      <c r="E83" s="215">
        <f t="shared" si="52"/>
        <v>3.675741139637363E-3</v>
      </c>
      <c r="F83" s="52">
        <f t="shared" si="47"/>
        <v>-0.64485088362318432</v>
      </c>
      <c r="H83" s="19">
        <v>1080.652</v>
      </c>
      <c r="I83" s="140">
        <v>542.2729999999998</v>
      </c>
      <c r="J83" s="214">
        <f t="shared" si="53"/>
        <v>1.9737688405626754E-2</v>
      </c>
      <c r="K83" s="215">
        <f t="shared" si="54"/>
        <v>9.6036542953645571E-3</v>
      </c>
      <c r="L83" s="52">
        <f t="shared" si="48"/>
        <v>-0.49819830990920316</v>
      </c>
      <c r="N83" s="40">
        <f t="shared" si="56"/>
        <v>2.4525212820763036</v>
      </c>
      <c r="O83" s="143">
        <f t="shared" si="57"/>
        <v>3.4652467585581088</v>
      </c>
      <c r="P83" s="52">
        <f t="shared" si="58"/>
        <v>0.41293239079435518</v>
      </c>
    </row>
    <row r="84" spans="1:16" ht="20.100000000000001" customHeight="1" x14ac:dyDescent="0.25">
      <c r="A84" s="38" t="s">
        <v>205</v>
      </c>
      <c r="B84" s="19">
        <v>499.42</v>
      </c>
      <c r="C84" s="140">
        <v>1316.29</v>
      </c>
      <c r="D84" s="247">
        <f t="shared" si="51"/>
        <v>1.2044282114409876E-3</v>
      </c>
      <c r="E84" s="215">
        <f t="shared" si="52"/>
        <v>3.091809203645793E-3</v>
      </c>
      <c r="F84" s="52">
        <f t="shared" si="47"/>
        <v>1.6356373393136034</v>
      </c>
      <c r="H84" s="19">
        <v>135.89300000000003</v>
      </c>
      <c r="I84" s="140">
        <v>441.11299999999994</v>
      </c>
      <c r="J84" s="214">
        <f t="shared" si="53"/>
        <v>2.4820327825292852E-3</v>
      </c>
      <c r="K84" s="215">
        <f t="shared" si="54"/>
        <v>7.8121107950997878E-3</v>
      </c>
      <c r="L84" s="52">
        <f t="shared" si="48"/>
        <v>2.2460318044343701</v>
      </c>
      <c r="N84" s="40">
        <f t="shared" ref="N84" si="59">(H84/B84)*10</f>
        <v>2.7210163789996402</v>
      </c>
      <c r="O84" s="143">
        <f t="shared" ref="O84" si="60">(I84/C84)*10</f>
        <v>3.351184009602747</v>
      </c>
      <c r="P84" s="52">
        <f t="shared" ref="P84" si="61">(O84-N84)/N84</f>
        <v>0.2315927369885156</v>
      </c>
    </row>
    <row r="85" spans="1:16" ht="20.100000000000001" customHeight="1" x14ac:dyDescent="0.25">
      <c r="A85" s="38" t="s">
        <v>198</v>
      </c>
      <c r="B85" s="19">
        <v>1863.51</v>
      </c>
      <c r="C85" s="140">
        <v>2582.9699999999998</v>
      </c>
      <c r="D85" s="247">
        <f t="shared" si="51"/>
        <v>4.4941412364390585E-3</v>
      </c>
      <c r="E85" s="215">
        <f t="shared" si="52"/>
        <v>6.0670903970560996E-3</v>
      </c>
      <c r="F85" s="52">
        <f t="shared" si="47"/>
        <v>0.3860778852810019</v>
      </c>
      <c r="H85" s="19">
        <v>338.56900000000002</v>
      </c>
      <c r="I85" s="140">
        <v>435.93700000000001</v>
      </c>
      <c r="J85" s="214">
        <f t="shared" si="53"/>
        <v>6.1838310814255146E-3</v>
      </c>
      <c r="K85" s="215">
        <f t="shared" si="54"/>
        <v>7.7204438402028886E-3</v>
      </c>
      <c r="L85" s="52">
        <f t="shared" si="48"/>
        <v>0.28758687298600871</v>
      </c>
      <c r="N85" s="40">
        <f t="shared" ref="N85" si="62">(H85/B85)*10</f>
        <v>1.8168348975857387</v>
      </c>
      <c r="O85" s="143">
        <f t="shared" ref="O85" si="63">(I85/C85)*10</f>
        <v>1.6877354363387884</v>
      </c>
      <c r="P85" s="52">
        <f t="shared" ref="P85" si="64">(O85-N85)/N85</f>
        <v>-7.1057343415464588E-2</v>
      </c>
    </row>
    <row r="86" spans="1:16" ht="20.100000000000001" customHeight="1" x14ac:dyDescent="0.25">
      <c r="A86" s="38" t="s">
        <v>187</v>
      </c>
      <c r="B86" s="19">
        <v>3358.4799999999996</v>
      </c>
      <c r="C86" s="140">
        <v>3332.3100000000009</v>
      </c>
      <c r="D86" s="247">
        <f t="shared" si="51"/>
        <v>8.0994915292946362E-3</v>
      </c>
      <c r="E86" s="215">
        <f t="shared" si="52"/>
        <v>7.8272012454709185E-3</v>
      </c>
      <c r="F86" s="52">
        <f t="shared" si="47"/>
        <v>-7.7922155260709341E-3</v>
      </c>
      <c r="H86" s="19">
        <v>415.15300000000002</v>
      </c>
      <c r="I86" s="140">
        <v>418.78300000000013</v>
      </c>
      <c r="J86" s="214">
        <f t="shared" si="53"/>
        <v>7.5826080501967003E-3</v>
      </c>
      <c r="K86" s="215">
        <f t="shared" si="54"/>
        <v>7.4166465171152879E-3</v>
      </c>
      <c r="L86" s="52">
        <f t="shared" ref="L86:L88" si="65">(I86-H86)/H86</f>
        <v>8.743764347120481E-3</v>
      </c>
      <c r="N86" s="40">
        <f t="shared" ref="N86" si="66">(H86/B86)*10</f>
        <v>1.2361336080607896</v>
      </c>
      <c r="O86" s="143">
        <f t="shared" ref="O86" si="67">(I86/C86)*10</f>
        <v>1.2567348175890001</v>
      </c>
      <c r="P86" s="52">
        <f t="shared" ref="P86" si="68">(O86-N86)/N86</f>
        <v>1.6665843719376749E-2</v>
      </c>
    </row>
    <row r="87" spans="1:16" ht="20.100000000000001" customHeight="1" x14ac:dyDescent="0.25">
      <c r="A87" s="38" t="s">
        <v>183</v>
      </c>
      <c r="B87" s="19">
        <v>1348.73</v>
      </c>
      <c r="C87" s="140">
        <v>2083.7599999999998</v>
      </c>
      <c r="D87" s="247">
        <f t="shared" si="51"/>
        <v>3.2526700204573368E-3</v>
      </c>
      <c r="E87" s="215">
        <f t="shared" si="52"/>
        <v>4.8945052732976444E-3</v>
      </c>
      <c r="F87" s="52">
        <f t="shared" si="47"/>
        <v>0.54497935094496286</v>
      </c>
      <c r="H87" s="19">
        <v>469.60000000000008</v>
      </c>
      <c r="I87" s="140">
        <v>415.65699999999993</v>
      </c>
      <c r="J87" s="214">
        <f t="shared" si="53"/>
        <v>8.5770613252761536E-3</v>
      </c>
      <c r="K87" s="215">
        <f t="shared" si="54"/>
        <v>7.3612850601972564E-3</v>
      </c>
      <c r="L87" s="52">
        <f t="shared" si="65"/>
        <v>-0.11487010221465108</v>
      </c>
      <c r="N87" s="40">
        <f t="shared" ref="N87:N88" si="69">(H87/B87)*10</f>
        <v>3.4817939839701055</v>
      </c>
      <c r="O87" s="143">
        <f t="shared" ref="O87:O88" si="70">(I87/C87)*10</f>
        <v>1.9947450762083925</v>
      </c>
      <c r="P87" s="52">
        <f t="shared" ref="P87:P88" si="71">(O87-N87)/N87</f>
        <v>-0.42709273282910032</v>
      </c>
    </row>
    <row r="88" spans="1:16" ht="20.100000000000001" customHeight="1" x14ac:dyDescent="0.25">
      <c r="A88" s="38" t="s">
        <v>214</v>
      </c>
      <c r="B88" s="19">
        <v>577.18999999999994</v>
      </c>
      <c r="C88" s="140">
        <v>1082.77</v>
      </c>
      <c r="D88" s="247">
        <f t="shared" si="51"/>
        <v>1.3919825384678698E-3</v>
      </c>
      <c r="E88" s="215">
        <f t="shared" si="52"/>
        <v>2.5432984003764788E-3</v>
      </c>
      <c r="F88" s="52">
        <f>(C88-B88)/B88</f>
        <v>0.87593340147958232</v>
      </c>
      <c r="H88" s="19">
        <v>168.85300000000001</v>
      </c>
      <c r="I88" s="140">
        <v>324.11700000000002</v>
      </c>
      <c r="J88" s="214">
        <f t="shared" si="53"/>
        <v>3.0840343610665549E-3</v>
      </c>
      <c r="K88" s="215">
        <f t="shared" si="54"/>
        <v>5.7401117504479772E-3</v>
      </c>
      <c r="L88" s="52">
        <f t="shared" si="65"/>
        <v>0.91952171415373141</v>
      </c>
      <c r="N88" s="40">
        <f t="shared" si="69"/>
        <v>2.92543183353835</v>
      </c>
      <c r="O88" s="143">
        <f t="shared" si="70"/>
        <v>2.9934058017861598</v>
      </c>
      <c r="P88" s="52">
        <f t="shared" si="71"/>
        <v>2.3235533116351688E-2</v>
      </c>
    </row>
    <row r="89" spans="1:16" ht="20.100000000000001" customHeight="1" x14ac:dyDescent="0.25">
      <c r="A89" s="38" t="s">
        <v>206</v>
      </c>
      <c r="B89" s="19">
        <v>609.93000000000006</v>
      </c>
      <c r="C89" s="140">
        <v>1358.8899999999999</v>
      </c>
      <c r="D89" s="247">
        <f t="shared" si="51"/>
        <v>1.4709400885110761E-3</v>
      </c>
      <c r="E89" s="215">
        <f t="shared" si="52"/>
        <v>3.191871554704686E-3</v>
      </c>
      <c r="F89" s="52">
        <f t="shared" ref="F89:F95" si="72">(C89-B89)/B89</f>
        <v>1.2279441903169213</v>
      </c>
      <c r="H89" s="19">
        <v>112.40800000000002</v>
      </c>
      <c r="I89" s="140">
        <v>256.97800000000001</v>
      </c>
      <c r="J89" s="214">
        <f t="shared" si="53"/>
        <v>2.0530883932104809E-3</v>
      </c>
      <c r="K89" s="215">
        <f t="shared" si="54"/>
        <v>4.5510801266413674E-3</v>
      </c>
      <c r="L89" s="52">
        <f t="shared" ref="L89:L94" si="73">(I89-H89)/H89</f>
        <v>1.2861184257348228</v>
      </c>
      <c r="N89" s="40">
        <f t="shared" ref="N89:N93" si="74">(H89/B89)*10</f>
        <v>1.8429655862148118</v>
      </c>
      <c r="O89" s="143">
        <f t="shared" ref="O89:O93" si="75">(I89/C89)*10</f>
        <v>1.8910875788327239</v>
      </c>
      <c r="P89" s="52">
        <f t="shared" ref="P89:P93" si="76">(O89-N89)/N89</f>
        <v>2.6111172654475805E-2</v>
      </c>
    </row>
    <row r="90" spans="1:16" ht="20.100000000000001" customHeight="1" x14ac:dyDescent="0.25">
      <c r="A90" s="38" t="s">
        <v>223</v>
      </c>
      <c r="B90" s="19">
        <v>4195.76</v>
      </c>
      <c r="C90" s="140">
        <v>3541.6700000000005</v>
      </c>
      <c r="D90" s="247">
        <f t="shared" si="51"/>
        <v>1.0118721141395295E-2</v>
      </c>
      <c r="E90" s="215">
        <f t="shared" si="52"/>
        <v>8.3189630721772542E-3</v>
      </c>
      <c r="F90" s="52">
        <f t="shared" si="72"/>
        <v>-0.15589309207390309</v>
      </c>
      <c r="H90" s="19">
        <v>201.50099999999998</v>
      </c>
      <c r="I90" s="140">
        <v>232.34599999999998</v>
      </c>
      <c r="J90" s="214">
        <f t="shared" si="53"/>
        <v>3.6803373809720392E-3</v>
      </c>
      <c r="K90" s="215">
        <f t="shared" si="54"/>
        <v>4.1148474309264417E-3</v>
      </c>
      <c r="L90" s="52">
        <f t="shared" si="73"/>
        <v>0.15307616339373006</v>
      </c>
      <c r="N90" s="40">
        <f t="shared" si="74"/>
        <v>0.4802491086239441</v>
      </c>
      <c r="O90" s="143">
        <f t="shared" si="75"/>
        <v>0.65603514726103773</v>
      </c>
      <c r="P90" s="52">
        <f t="shared" si="76"/>
        <v>0.36603095243793932</v>
      </c>
    </row>
    <row r="91" spans="1:16" ht="20.100000000000001" customHeight="1" x14ac:dyDescent="0.25">
      <c r="A91" s="38" t="s">
        <v>224</v>
      </c>
      <c r="B91" s="19">
        <v>486.09000000000003</v>
      </c>
      <c r="C91" s="140">
        <v>1351.0099999999998</v>
      </c>
      <c r="D91" s="247">
        <f t="shared" si="51"/>
        <v>1.172280864401405E-3</v>
      </c>
      <c r="E91" s="215">
        <f t="shared" si="52"/>
        <v>3.173362368640271E-3</v>
      </c>
      <c r="F91" s="52">
        <f t="shared" si="72"/>
        <v>1.779341274249624</v>
      </c>
      <c r="H91" s="19">
        <v>97.721999999999994</v>
      </c>
      <c r="I91" s="140">
        <v>213.34300000000002</v>
      </c>
      <c r="J91" s="214">
        <f t="shared" si="53"/>
        <v>1.7848543160746083E-3</v>
      </c>
      <c r="K91" s="215">
        <f t="shared" si="54"/>
        <v>3.7783043196617972E-3</v>
      </c>
      <c r="L91" s="52">
        <f t="shared" si="73"/>
        <v>1.183162440392133</v>
      </c>
      <c r="N91" s="40">
        <f t="shared" si="74"/>
        <v>2.0103684502869839</v>
      </c>
      <c r="O91" s="143">
        <f t="shared" si="75"/>
        <v>1.5791370900289416</v>
      </c>
      <c r="P91" s="52">
        <f t="shared" si="76"/>
        <v>-0.21450364493955479</v>
      </c>
    </row>
    <row r="92" spans="1:16" ht="20.100000000000001" customHeight="1" x14ac:dyDescent="0.25">
      <c r="A92" s="38" t="s">
        <v>225</v>
      </c>
      <c r="B92" s="19">
        <v>526.6</v>
      </c>
      <c r="C92" s="140">
        <v>1272.3</v>
      </c>
      <c r="D92" s="247">
        <f t="shared" si="51"/>
        <v>1.269976965569709E-3</v>
      </c>
      <c r="E92" s="215">
        <f t="shared" si="52"/>
        <v>2.9884819073293439E-3</v>
      </c>
      <c r="F92" s="52">
        <f t="shared" si="72"/>
        <v>1.4160653247246484</v>
      </c>
      <c r="H92" s="19">
        <v>131.89099999999999</v>
      </c>
      <c r="I92" s="140">
        <v>196.172</v>
      </c>
      <c r="J92" s="214">
        <f t="shared" si="53"/>
        <v>2.4089378093100442E-3</v>
      </c>
      <c r="K92" s="215">
        <f t="shared" si="54"/>
        <v>3.4742059265909547E-3</v>
      </c>
      <c r="L92" s="52">
        <f t="shared" si="73"/>
        <v>0.48737973023178238</v>
      </c>
      <c r="N92" s="40">
        <f t="shared" si="74"/>
        <v>2.5045765286745154</v>
      </c>
      <c r="O92" s="143">
        <f t="shared" si="75"/>
        <v>1.5418690560402419</v>
      </c>
      <c r="P92" s="52">
        <f t="shared" si="76"/>
        <v>-0.38437933982546835</v>
      </c>
    </row>
    <row r="93" spans="1:16" ht="20.100000000000001" customHeight="1" x14ac:dyDescent="0.25">
      <c r="A93" s="38" t="s">
        <v>226</v>
      </c>
      <c r="B93" s="19">
        <v>130.27000000000001</v>
      </c>
      <c r="C93" s="140">
        <v>70.260000000000005</v>
      </c>
      <c r="D93" s="247">
        <f t="shared" si="51"/>
        <v>3.1416615895322065E-4</v>
      </c>
      <c r="E93" s="215">
        <f t="shared" si="52"/>
        <v>1.6503241280276643E-4</v>
      </c>
      <c r="F93" s="52">
        <f t="shared" si="72"/>
        <v>-0.46065863207185076</v>
      </c>
      <c r="H93" s="19">
        <v>38.832000000000001</v>
      </c>
      <c r="I93" s="140">
        <v>184.358</v>
      </c>
      <c r="J93" s="214">
        <f t="shared" si="53"/>
        <v>7.092513743252205E-4</v>
      </c>
      <c r="K93" s="215">
        <f t="shared" si="54"/>
        <v>3.264979998238562E-3</v>
      </c>
      <c r="L93" s="52">
        <f t="shared" si="73"/>
        <v>3.7475793160280184</v>
      </c>
      <c r="N93" s="40">
        <f t="shared" si="74"/>
        <v>2.9808858524602746</v>
      </c>
      <c r="O93" s="143">
        <f t="shared" si="75"/>
        <v>26.239396527184738</v>
      </c>
      <c r="P93" s="52">
        <f t="shared" si="76"/>
        <v>7.8025499217046663</v>
      </c>
    </row>
    <row r="94" spans="1:16" ht="20.100000000000001" customHeight="1" x14ac:dyDescent="0.25">
      <c r="A94" s="38" t="s">
        <v>179</v>
      </c>
      <c r="B94" s="19">
        <v>129.69999999999999</v>
      </c>
      <c r="C94" s="140">
        <v>117.01000000000002</v>
      </c>
      <c r="D94" s="247">
        <f t="shared" si="51"/>
        <v>3.1279151620659178E-4</v>
      </c>
      <c r="E94" s="215">
        <f t="shared" si="52"/>
        <v>2.7484262200472108E-4</v>
      </c>
      <c r="F94" s="52">
        <f t="shared" si="72"/>
        <v>-9.7841171935234936E-2</v>
      </c>
      <c r="H94" s="19">
        <v>197.33600000000007</v>
      </c>
      <c r="I94" s="140">
        <v>179.53100000000003</v>
      </c>
      <c r="J94" s="214">
        <f t="shared" si="53"/>
        <v>3.6042652761599132E-3</v>
      </c>
      <c r="K94" s="215">
        <f t="shared" si="54"/>
        <v>3.1794938329975774E-3</v>
      </c>
      <c r="L94" s="52">
        <f t="shared" si="73"/>
        <v>-9.0226821259172321E-2</v>
      </c>
      <c r="N94" s="40">
        <f t="shared" ref="N94" si="77">(H94/B94)*10</f>
        <v>15.214803392444109</v>
      </c>
      <c r="O94" s="143">
        <f t="shared" ref="O94" si="78">(I94/C94)*10</f>
        <v>15.343218528330913</v>
      </c>
      <c r="P94" s="52">
        <f t="shared" ref="P94" si="79">(O94-N94)/N94</f>
        <v>8.4401442841237923E-3</v>
      </c>
    </row>
    <row r="95" spans="1:16" ht="20.100000000000001" customHeight="1" thickBot="1" x14ac:dyDescent="0.3">
      <c r="A95" s="8" t="s">
        <v>17</v>
      </c>
      <c r="B95" s="19">
        <f>B96-SUM(B68:B94)</f>
        <v>17613.910000000207</v>
      </c>
      <c r="C95" s="140">
        <f>C96-SUM(C68:C94)</f>
        <v>12194.930000000051</v>
      </c>
      <c r="D95" s="247">
        <f t="shared" si="51"/>
        <v>4.2478655475917615E-2</v>
      </c>
      <c r="E95" s="215">
        <f t="shared" si="52"/>
        <v>2.8644445230014928E-2</v>
      </c>
      <c r="F95" s="52">
        <f t="shared" si="72"/>
        <v>-0.30765343980979193</v>
      </c>
      <c r="H95" s="196">
        <f>H96-SUM(H68:H94)</f>
        <v>3409.8040000000037</v>
      </c>
      <c r="I95" s="119">
        <f>I96-SUM(I68:I94)</f>
        <v>2589.1600000000108</v>
      </c>
      <c r="J95" s="214">
        <f t="shared" si="53"/>
        <v>6.2278743643892576E-2</v>
      </c>
      <c r="K95" s="215">
        <f t="shared" si="54"/>
        <v>4.585402104730682E-2</v>
      </c>
      <c r="L95" s="52">
        <f t="shared" ref="L95" si="80">(I95-H95)/H95</f>
        <v>-0.24067189785688328</v>
      </c>
      <c r="N95" s="40">
        <f t="shared" ref="N95:N96" si="81">(H95/B95)*10</f>
        <v>1.9358586480798206</v>
      </c>
      <c r="O95" s="143">
        <f t="shared" ref="O95:O96" si="82">(I95/C95)*10</f>
        <v>2.1231446182962919</v>
      </c>
      <c r="P95" s="52">
        <f>(O95-N95)/N95</f>
        <v>9.6745684609896687E-2</v>
      </c>
    </row>
    <row r="96" spans="1:16" ht="26.25" customHeight="1" thickBot="1" x14ac:dyDescent="0.3">
      <c r="A96" s="12" t="s">
        <v>18</v>
      </c>
      <c r="B96" s="17">
        <v>414653.19</v>
      </c>
      <c r="C96" s="145">
        <v>425734.55</v>
      </c>
      <c r="D96" s="243">
        <f>SUM(D68:D95)</f>
        <v>1.0000000000000002</v>
      </c>
      <c r="E96" s="244">
        <f>SUM(E68:E95)</f>
        <v>1</v>
      </c>
      <c r="F96" s="57">
        <f>(C96-B96)/B96</f>
        <v>2.6724405520671349E-2</v>
      </c>
      <c r="G96" s="1"/>
      <c r="H96" s="17">
        <v>54750.687000000027</v>
      </c>
      <c r="I96" s="145">
        <v>56465.277000000024</v>
      </c>
      <c r="J96" s="255">
        <f t="shared" si="53"/>
        <v>1</v>
      </c>
      <c r="K96" s="244">
        <f t="shared" si="54"/>
        <v>1</v>
      </c>
      <c r="L96" s="57">
        <f>(I96-H96)/H96</f>
        <v>3.1316319373307512E-2</v>
      </c>
      <c r="M96" s="1"/>
      <c r="N96" s="37">
        <f t="shared" si="81"/>
        <v>1.3203971010086772</v>
      </c>
      <c r="O96" s="150">
        <f t="shared" si="82"/>
        <v>1.3263024342280894</v>
      </c>
      <c r="P96" s="57">
        <f>(O96-N96)/N96</f>
        <v>4.4723918394708019E-3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6:F96 D94:E94 D61:F62 D60:E60 N61:O62 P61:P62 F32:F33 J52:K52 D52:E52 J53:K53 D53:E53 D95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3" t="s">
        <v>16</v>
      </c>
      <c r="B3" s="319"/>
      <c r="C3" s="319"/>
      <c r="D3" s="362" t="s">
        <v>1</v>
      </c>
      <c r="E3" s="355"/>
      <c r="F3" s="362" t="s">
        <v>104</v>
      </c>
      <c r="G3" s="355"/>
      <c r="H3" s="130" t="s">
        <v>0</v>
      </c>
      <c r="J3" s="356" t="s">
        <v>19</v>
      </c>
      <c r="K3" s="355"/>
      <c r="L3" s="365" t="s">
        <v>104</v>
      </c>
      <c r="M3" s="366"/>
      <c r="N3" s="130" t="s">
        <v>0</v>
      </c>
      <c r="P3" s="354" t="s">
        <v>22</v>
      </c>
      <c r="Q3" s="355"/>
      <c r="R3" s="130" t="s">
        <v>0</v>
      </c>
    </row>
    <row r="4" spans="1:18" x14ac:dyDescent="0.25">
      <c r="A4" s="361"/>
      <c r="B4" s="320"/>
      <c r="C4" s="320"/>
      <c r="D4" s="363" t="s">
        <v>153</v>
      </c>
      <c r="E4" s="357"/>
      <c r="F4" s="363" t="str">
        <f>D4</f>
        <v>jan-jul</v>
      </c>
      <c r="G4" s="357"/>
      <c r="H4" s="131" t="s">
        <v>149</v>
      </c>
      <c r="J4" s="352" t="str">
        <f>D4</f>
        <v>jan-jul</v>
      </c>
      <c r="K4" s="357"/>
      <c r="L4" s="358" t="str">
        <f>D4</f>
        <v>jan-jul</v>
      </c>
      <c r="M4" s="359"/>
      <c r="N4" s="131" t="str">
        <f>H4</f>
        <v>2024/2023</v>
      </c>
      <c r="P4" s="352" t="str">
        <f>D4</f>
        <v>jan-jul</v>
      </c>
      <c r="Q4" s="353"/>
      <c r="R4" s="131" t="str">
        <f>N4</f>
        <v>2024/2023</v>
      </c>
    </row>
    <row r="5" spans="1:18" ht="19.5" customHeight="1" thickBot="1" x14ac:dyDescent="0.3">
      <c r="A5" s="344"/>
      <c r="B5" s="367"/>
      <c r="C5" s="367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3345.6099999999988</v>
      </c>
      <c r="E6" s="147">
        <v>1933.3299999999983</v>
      </c>
      <c r="F6" s="248">
        <f>D6/D8</f>
        <v>0.34520077839158547</v>
      </c>
      <c r="G6" s="256">
        <f>E6/E8</f>
        <v>0.22232175609958019</v>
      </c>
      <c r="H6" s="165">
        <f>(E6-D6)/D6</f>
        <v>-0.42212929779621683</v>
      </c>
      <c r="I6" s="1"/>
      <c r="J6" s="19">
        <v>1481.0709999999999</v>
      </c>
      <c r="K6" s="147">
        <v>800.3950000000001</v>
      </c>
      <c r="L6" s="247">
        <f>J6/J8</f>
        <v>0.28033262777189044</v>
      </c>
      <c r="M6" s="246">
        <f>K6/K8</f>
        <v>0.1561415778318152</v>
      </c>
      <c r="N6" s="165">
        <f>(K6-J6)/J6</f>
        <v>-0.45958363913681372</v>
      </c>
      <c r="P6" s="27">
        <f t="shared" ref="P6:Q8" si="0">(J6/D6)*10</f>
        <v>4.4269086952753023</v>
      </c>
      <c r="Q6" s="152">
        <f t="shared" si="0"/>
        <v>4.1399812758297898</v>
      </c>
      <c r="R6" s="165">
        <f>(Q6-P6)/P6</f>
        <v>-6.4814397403709936E-2</v>
      </c>
    </row>
    <row r="7" spans="1:18" ht="24" customHeight="1" thickBot="1" x14ac:dyDescent="0.3">
      <c r="A7" s="161" t="s">
        <v>21</v>
      </c>
      <c r="B7" s="1"/>
      <c r="C7" s="1"/>
      <c r="D7" s="117">
        <v>6346.1699999999964</v>
      </c>
      <c r="E7" s="140">
        <v>6762.7600000000011</v>
      </c>
      <c r="F7" s="248">
        <f>D7/D8</f>
        <v>0.65479922160841453</v>
      </c>
      <c r="G7" s="228">
        <f>E7/E8</f>
        <v>0.77767824390041973</v>
      </c>
      <c r="H7" s="55">
        <f t="shared" ref="H7:H8" si="1">(E7-D7)/D7</f>
        <v>6.5644317753858608E-2</v>
      </c>
      <c r="J7" s="19">
        <v>3802.1919999999959</v>
      </c>
      <c r="K7" s="140">
        <v>4325.6899999999978</v>
      </c>
      <c r="L7" s="247">
        <f>J7/J8</f>
        <v>0.71966737222810961</v>
      </c>
      <c r="M7" s="215">
        <f>K7/K8</f>
        <v>0.84385842216818474</v>
      </c>
      <c r="N7" s="102">
        <f t="shared" ref="N7:N8" si="2">(K7-J7)/J7</f>
        <v>0.13768321010617096</v>
      </c>
      <c r="P7" s="27">
        <f t="shared" si="0"/>
        <v>5.9913175978582327</v>
      </c>
      <c r="Q7" s="152">
        <f t="shared" si="0"/>
        <v>6.3963381814525384</v>
      </c>
      <c r="R7" s="102">
        <f t="shared" ref="R7:R8" si="3">(Q7-P7)/P7</f>
        <v>6.7601254144679601E-2</v>
      </c>
    </row>
    <row r="8" spans="1:18" ht="26.25" customHeight="1" thickBot="1" x14ac:dyDescent="0.3">
      <c r="A8" s="12" t="s">
        <v>12</v>
      </c>
      <c r="B8" s="162"/>
      <c r="C8" s="162"/>
      <c r="D8" s="163">
        <v>9691.7799999999952</v>
      </c>
      <c r="E8" s="145">
        <v>8696.09</v>
      </c>
      <c r="F8" s="257">
        <f>SUM(F6:F7)</f>
        <v>1</v>
      </c>
      <c r="G8" s="258">
        <f>SUM(G6:G7)</f>
        <v>0.99999999999999989</v>
      </c>
      <c r="H8" s="164">
        <f t="shared" si="1"/>
        <v>-0.10273551401290532</v>
      </c>
      <c r="I8" s="1"/>
      <c r="J8" s="17">
        <v>5283.2629999999954</v>
      </c>
      <c r="K8" s="145">
        <v>5126.0849999999982</v>
      </c>
      <c r="L8" s="243">
        <f>SUM(L6:L7)</f>
        <v>1</v>
      </c>
      <c r="M8" s="244">
        <f>SUM(M6:M7)</f>
        <v>1</v>
      </c>
      <c r="N8" s="164">
        <f t="shared" si="2"/>
        <v>-2.9750175223152299E-2</v>
      </c>
      <c r="O8" s="1"/>
      <c r="P8" s="29">
        <f t="shared" si="0"/>
        <v>5.4512824269638784</v>
      </c>
      <c r="Q8" s="146">
        <f t="shared" si="0"/>
        <v>5.8947009518070743</v>
      </c>
      <c r="R8" s="164">
        <f t="shared" si="3"/>
        <v>8.1342056806651325E-2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workbookViewId="0">
      <selection activeCell="P79" sqref="P79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13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6" x14ac:dyDescent="0.25">
      <c r="A5" s="369"/>
      <c r="B5" s="363" t="s">
        <v>153</v>
      </c>
      <c r="C5" s="357"/>
      <c r="D5" s="363" t="str">
        <f>B5</f>
        <v>jan-jul</v>
      </c>
      <c r="E5" s="357"/>
      <c r="F5" s="131" t="s">
        <v>149</v>
      </c>
      <c r="H5" s="352" t="str">
        <f>B5</f>
        <v>jan-jul</v>
      </c>
      <c r="I5" s="357"/>
      <c r="J5" s="363" t="str">
        <f>B5</f>
        <v>jan-jul</v>
      </c>
      <c r="K5" s="353"/>
      <c r="L5" s="131" t="str">
        <f>F5</f>
        <v>2024/2023</v>
      </c>
      <c r="N5" s="352" t="str">
        <f>B5</f>
        <v>jan-jul</v>
      </c>
      <c r="O5" s="353"/>
      <c r="P5" s="131" t="str">
        <f>L5</f>
        <v>2024/2023</v>
      </c>
    </row>
    <row r="6" spans="1:16" ht="19.5" customHeight="1" thickBot="1" x14ac:dyDescent="0.3">
      <c r="A6" s="370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173</v>
      </c>
      <c r="B7" s="39">
        <v>416.81</v>
      </c>
      <c r="C7" s="147">
        <v>1463.55</v>
      </c>
      <c r="D7" s="247">
        <f>B7/$B$33</f>
        <v>4.3006547816809709E-2</v>
      </c>
      <c r="E7" s="246">
        <f>C7/$C$33</f>
        <v>0.16829977610627303</v>
      </c>
      <c r="F7" s="52">
        <f>(C7-B7)/B7</f>
        <v>2.5113121086346295</v>
      </c>
      <c r="H7" s="39">
        <v>156.49799999999999</v>
      </c>
      <c r="I7" s="147">
        <v>815.0830000000002</v>
      </c>
      <c r="J7" s="247">
        <f>H7/$H$33</f>
        <v>2.9621466885142764E-2</v>
      </c>
      <c r="K7" s="246">
        <f>I7/$I$33</f>
        <v>0.15900692243690848</v>
      </c>
      <c r="L7" s="52">
        <f>(I7-H7)/H7</f>
        <v>4.2082646423596488</v>
      </c>
      <c r="N7" s="27">
        <f t="shared" ref="N7:N33" si="0">(H7/B7)*10</f>
        <v>3.7546603968234926</v>
      </c>
      <c r="O7" s="151">
        <f t="shared" ref="O7:O33" si="1">(I7/C7)*10</f>
        <v>5.5692186806053794</v>
      </c>
      <c r="P7" s="61">
        <f>(O7-N7)/N7</f>
        <v>0.48328159993298841</v>
      </c>
    </row>
    <row r="8" spans="1:16" ht="20.100000000000001" customHeight="1" x14ac:dyDescent="0.25">
      <c r="A8" s="8" t="s">
        <v>164</v>
      </c>
      <c r="B8" s="19">
        <v>1254.9200000000003</v>
      </c>
      <c r="C8" s="140">
        <v>1108.8600000000001</v>
      </c>
      <c r="D8" s="247">
        <f t="shared" ref="D8:D32" si="2">B8/$B$33</f>
        <v>0.12948292264166131</v>
      </c>
      <c r="E8" s="215">
        <f t="shared" ref="E8:E32" si="3">C8/$C$33</f>
        <v>0.12751247974664476</v>
      </c>
      <c r="F8" s="52">
        <f t="shared" ref="F8:F33" si="4">(C8-B8)/B8</f>
        <v>-0.11638988939534005</v>
      </c>
      <c r="H8" s="19">
        <v>765.06600000000003</v>
      </c>
      <c r="I8" s="140">
        <v>766.00299999999993</v>
      </c>
      <c r="J8" s="247">
        <f t="shared" ref="J8:J32" si="5">H8/$H$33</f>
        <v>0.14480937254117393</v>
      </c>
      <c r="K8" s="215">
        <f t="shared" ref="K8:K32" si="6">I8/$I$33</f>
        <v>0.1494323640751177</v>
      </c>
      <c r="L8" s="52">
        <f t="shared" ref="L8:L31" si="7">(I8-H8)/H8</f>
        <v>1.2247309382457175E-3</v>
      </c>
      <c r="N8" s="27">
        <f t="shared" si="0"/>
        <v>6.0965320498517812</v>
      </c>
      <c r="O8" s="152">
        <f t="shared" si="1"/>
        <v>6.9080226538967935</v>
      </c>
      <c r="P8" s="52">
        <f t="shared" ref="P8:P64" si="8">(O8-N8)/N8</f>
        <v>0.1331069200341104</v>
      </c>
    </row>
    <row r="9" spans="1:16" ht="20.100000000000001" customHeight="1" x14ac:dyDescent="0.25">
      <c r="A9" s="8" t="s">
        <v>165</v>
      </c>
      <c r="B9" s="19">
        <v>596.63</v>
      </c>
      <c r="C9" s="140">
        <v>439.86</v>
      </c>
      <c r="D9" s="247">
        <f t="shared" si="2"/>
        <v>6.1560415114664174E-2</v>
      </c>
      <c r="E9" s="215">
        <f t="shared" si="3"/>
        <v>5.058135322886493E-2</v>
      </c>
      <c r="F9" s="52">
        <f t="shared" si="4"/>
        <v>-0.26275916397097027</v>
      </c>
      <c r="H9" s="19">
        <v>627.67599999999993</v>
      </c>
      <c r="I9" s="140">
        <v>678.07500000000016</v>
      </c>
      <c r="J9" s="247">
        <f t="shared" si="5"/>
        <v>0.1188046099541136</v>
      </c>
      <c r="K9" s="215">
        <f t="shared" si="6"/>
        <v>0.13227931257480124</v>
      </c>
      <c r="L9" s="52">
        <f t="shared" si="7"/>
        <v>8.0294610595275637E-2</v>
      </c>
      <c r="N9" s="27">
        <f t="shared" ref="N9:N15" si="9">(H9/B9)*10</f>
        <v>10.520355999530697</v>
      </c>
      <c r="O9" s="152">
        <f t="shared" ref="O9:O15" si="10">(I9/C9)*10</f>
        <v>15.41570045014323</v>
      </c>
      <c r="P9" s="52">
        <f t="shared" ref="P9:P15" si="11">(O9-N9)/N9</f>
        <v>0.46532117837370812</v>
      </c>
    </row>
    <row r="10" spans="1:16" ht="20.100000000000001" customHeight="1" x14ac:dyDescent="0.25">
      <c r="A10" s="8" t="s">
        <v>171</v>
      </c>
      <c r="B10" s="19">
        <v>1026.5899999999999</v>
      </c>
      <c r="C10" s="140">
        <v>421.46999999999997</v>
      </c>
      <c r="D10" s="247">
        <f t="shared" si="2"/>
        <v>0.10592378283452573</v>
      </c>
      <c r="E10" s="215">
        <f t="shared" si="3"/>
        <v>4.8466609706201286E-2</v>
      </c>
      <c r="F10" s="52">
        <f t="shared" si="4"/>
        <v>-0.58944661451991542</v>
      </c>
      <c r="H10" s="19">
        <v>526.29299999999989</v>
      </c>
      <c r="I10" s="140">
        <v>304.40999999999997</v>
      </c>
      <c r="J10" s="247">
        <f t="shared" si="5"/>
        <v>9.9615143141653179E-2</v>
      </c>
      <c r="K10" s="215">
        <f t="shared" si="6"/>
        <v>5.9384501037341345E-2</v>
      </c>
      <c r="L10" s="52">
        <f t="shared" si="7"/>
        <v>-0.42159595510485598</v>
      </c>
      <c r="N10" s="27">
        <f t="shared" si="9"/>
        <v>5.1266133509969887</v>
      </c>
      <c r="O10" s="152">
        <f t="shared" si="10"/>
        <v>7.2225781194391061</v>
      </c>
      <c r="P10" s="52">
        <f t="shared" si="11"/>
        <v>0.40884003238405109</v>
      </c>
    </row>
    <row r="11" spans="1:16" ht="20.100000000000001" customHeight="1" x14ac:dyDescent="0.25">
      <c r="A11" s="8" t="s">
        <v>179</v>
      </c>
      <c r="B11" s="19">
        <v>66.36999999999999</v>
      </c>
      <c r="C11" s="140">
        <v>59.09999999999998</v>
      </c>
      <c r="D11" s="247">
        <f t="shared" si="2"/>
        <v>6.8480712521332499E-3</v>
      </c>
      <c r="E11" s="215">
        <f t="shared" si="3"/>
        <v>6.7961578134540903E-3</v>
      </c>
      <c r="F11" s="52">
        <f t="shared" si="4"/>
        <v>-0.10953744161518776</v>
      </c>
      <c r="H11" s="19">
        <v>304.45299999999997</v>
      </c>
      <c r="I11" s="140">
        <v>295.64300000000003</v>
      </c>
      <c r="J11" s="247">
        <f t="shared" si="5"/>
        <v>5.7625940635550425E-2</v>
      </c>
      <c r="K11" s="215">
        <f t="shared" si="6"/>
        <v>5.7674228968111134E-2</v>
      </c>
      <c r="L11" s="52">
        <f t="shared" si="7"/>
        <v>-2.8937143007294875E-2</v>
      </c>
      <c r="N11" s="27">
        <f t="shared" si="9"/>
        <v>45.872080759379237</v>
      </c>
      <c r="O11" s="152">
        <f t="shared" si="10"/>
        <v>50.02419627749579</v>
      </c>
      <c r="P11" s="52">
        <f t="shared" si="11"/>
        <v>9.0515089993330855E-2</v>
      </c>
    </row>
    <row r="12" spans="1:16" ht="20.100000000000001" customHeight="1" x14ac:dyDescent="0.25">
      <c r="A12" s="8" t="s">
        <v>166</v>
      </c>
      <c r="B12" s="19">
        <v>440.63000000000011</v>
      </c>
      <c r="C12" s="140">
        <v>470.03999999999991</v>
      </c>
      <c r="D12" s="247">
        <f t="shared" si="2"/>
        <v>4.5464300675417735E-2</v>
      </c>
      <c r="E12" s="215">
        <f t="shared" si="3"/>
        <v>5.405187848791812E-2</v>
      </c>
      <c r="F12" s="52">
        <f t="shared" si="4"/>
        <v>6.6745341896829069E-2</v>
      </c>
      <c r="H12" s="19">
        <v>196.72400000000007</v>
      </c>
      <c r="I12" s="140">
        <v>227.083</v>
      </c>
      <c r="J12" s="247">
        <f t="shared" si="5"/>
        <v>3.7235322186307991E-2</v>
      </c>
      <c r="K12" s="215">
        <f t="shared" si="6"/>
        <v>4.4299499520589293E-2</v>
      </c>
      <c r="L12" s="52">
        <f t="shared" si="7"/>
        <v>0.15432280758829584</v>
      </c>
      <c r="N12" s="27">
        <f t="shared" si="9"/>
        <v>4.4646074938156737</v>
      </c>
      <c r="O12" s="152">
        <f t="shared" si="10"/>
        <v>4.8311420304654931</v>
      </c>
      <c r="P12" s="52">
        <f t="shared" si="11"/>
        <v>8.2097818712515952E-2</v>
      </c>
    </row>
    <row r="13" spans="1:16" ht="20.100000000000001" customHeight="1" x14ac:dyDescent="0.25">
      <c r="A13" s="8" t="s">
        <v>168</v>
      </c>
      <c r="B13" s="19">
        <v>322.69</v>
      </c>
      <c r="C13" s="140">
        <v>407.79</v>
      </c>
      <c r="D13" s="247">
        <f t="shared" si="2"/>
        <v>3.3295225438464346E-2</v>
      </c>
      <c r="E13" s="215">
        <f t="shared" si="3"/>
        <v>4.6893488912833244E-2</v>
      </c>
      <c r="F13" s="52">
        <f t="shared" si="4"/>
        <v>0.26372059871703502</v>
      </c>
      <c r="H13" s="19">
        <v>159.18800000000002</v>
      </c>
      <c r="I13" s="140">
        <v>185.32800000000006</v>
      </c>
      <c r="J13" s="247">
        <f t="shared" si="5"/>
        <v>3.013062192815312E-2</v>
      </c>
      <c r="K13" s="215">
        <f t="shared" si="6"/>
        <v>3.6153906928972114E-2</v>
      </c>
      <c r="L13" s="52">
        <f t="shared" si="7"/>
        <v>0.16420835741387568</v>
      </c>
      <c r="N13" s="27">
        <f t="shared" si="9"/>
        <v>4.9331556602311819</v>
      </c>
      <c r="O13" s="152">
        <f t="shared" si="10"/>
        <v>4.544692120944605</v>
      </c>
      <c r="P13" s="52">
        <f t="shared" si="11"/>
        <v>-7.874544531772841E-2</v>
      </c>
    </row>
    <row r="14" spans="1:16" ht="20.100000000000001" customHeight="1" x14ac:dyDescent="0.25">
      <c r="A14" s="8" t="s">
        <v>170</v>
      </c>
      <c r="B14" s="19">
        <v>707.34999999999991</v>
      </c>
      <c r="C14" s="140">
        <v>375.46</v>
      </c>
      <c r="D14" s="247">
        <f t="shared" si="2"/>
        <v>7.2984529157698569E-2</v>
      </c>
      <c r="E14" s="215">
        <f t="shared" si="3"/>
        <v>4.3175726102190753E-2</v>
      </c>
      <c r="F14" s="52">
        <f t="shared" si="4"/>
        <v>-0.4692019509436629</v>
      </c>
      <c r="H14" s="19">
        <v>301.697</v>
      </c>
      <c r="I14" s="140">
        <v>175.48299999999998</v>
      </c>
      <c r="J14" s="247">
        <f t="shared" si="5"/>
        <v>5.7104293312674394E-2</v>
      </c>
      <c r="K14" s="215">
        <f t="shared" si="6"/>
        <v>3.4233337917728625E-2</v>
      </c>
      <c r="L14" s="52">
        <f t="shared" si="7"/>
        <v>-0.41834688445692209</v>
      </c>
      <c r="N14" s="27">
        <f t="shared" si="9"/>
        <v>4.2651728281614485</v>
      </c>
      <c r="O14" s="152">
        <f t="shared" si="10"/>
        <v>4.6738134554945931</v>
      </c>
      <c r="P14" s="52">
        <f t="shared" si="11"/>
        <v>9.5808691416918237E-2</v>
      </c>
    </row>
    <row r="15" spans="1:16" ht="20.100000000000001" customHeight="1" x14ac:dyDescent="0.25">
      <c r="A15" s="8" t="s">
        <v>174</v>
      </c>
      <c r="B15" s="19">
        <v>209.49</v>
      </c>
      <c r="C15" s="140">
        <v>216.56999999999996</v>
      </c>
      <c r="D15" s="247">
        <f t="shared" si="2"/>
        <v>2.1615224447934227E-2</v>
      </c>
      <c r="E15" s="215">
        <f t="shared" si="3"/>
        <v>2.4904296068692936E-2</v>
      </c>
      <c r="F15" s="52">
        <f t="shared" si="4"/>
        <v>3.379636259487305E-2</v>
      </c>
      <c r="H15" s="19">
        <v>139.69299999999998</v>
      </c>
      <c r="I15" s="140">
        <v>151.56099999999998</v>
      </c>
      <c r="J15" s="247">
        <f t="shared" si="5"/>
        <v>2.6440667443585527E-2</v>
      </c>
      <c r="K15" s="215">
        <f t="shared" si="6"/>
        <v>2.9566618579286132E-2</v>
      </c>
      <c r="L15" s="52">
        <f t="shared" si="7"/>
        <v>8.4957728733723203E-2</v>
      </c>
      <c r="N15" s="27">
        <f t="shared" si="9"/>
        <v>6.6682419208554098</v>
      </c>
      <c r="O15" s="152">
        <f t="shared" si="10"/>
        <v>6.9982453710116825</v>
      </c>
      <c r="P15" s="52">
        <f t="shared" si="11"/>
        <v>4.9488823901868803E-2</v>
      </c>
    </row>
    <row r="16" spans="1:16" ht="20.100000000000001" customHeight="1" x14ac:dyDescent="0.25">
      <c r="A16" s="8" t="s">
        <v>222</v>
      </c>
      <c r="B16" s="19">
        <v>128.43</v>
      </c>
      <c r="C16" s="140">
        <v>295.80999999999995</v>
      </c>
      <c r="D16" s="247">
        <f t="shared" si="2"/>
        <v>1.3251435752771936E-2</v>
      </c>
      <c r="E16" s="215">
        <f t="shared" si="3"/>
        <v>3.4016437272383328E-2</v>
      </c>
      <c r="F16" s="52">
        <f t="shared" si="4"/>
        <v>1.3032780502997736</v>
      </c>
      <c r="H16" s="19">
        <v>58.231000000000002</v>
      </c>
      <c r="I16" s="140">
        <v>137.08199999999999</v>
      </c>
      <c r="J16" s="247">
        <f t="shared" si="5"/>
        <v>1.1021787103916655E-2</v>
      </c>
      <c r="K16" s="215">
        <f t="shared" si="6"/>
        <v>2.6742045830297385E-2</v>
      </c>
      <c r="L16" s="52">
        <f t="shared" si="7"/>
        <v>1.354106918995037</v>
      </c>
      <c r="N16" s="27">
        <f t="shared" ref="N16:N19" si="12">(H16/B16)*10</f>
        <v>4.5340652495522855</v>
      </c>
      <c r="O16" s="152">
        <f t="shared" ref="O16:O19" si="13">(I16/C16)*10</f>
        <v>4.6341232547919278</v>
      </c>
      <c r="P16" s="52">
        <f t="shared" ref="P16:P19" si="14">(O16-N16)/N16</f>
        <v>2.2068055868742172E-2</v>
      </c>
    </row>
    <row r="17" spans="1:16" ht="20.100000000000001" customHeight="1" x14ac:dyDescent="0.25">
      <c r="A17" s="8" t="s">
        <v>175</v>
      </c>
      <c r="B17" s="19">
        <v>42.800000000000011</v>
      </c>
      <c r="C17" s="140">
        <v>212.06999999999994</v>
      </c>
      <c r="D17" s="247">
        <f t="shared" si="2"/>
        <v>4.4161134487163359E-3</v>
      </c>
      <c r="E17" s="215">
        <f t="shared" si="3"/>
        <v>2.4386822123506072E-2</v>
      </c>
      <c r="F17" s="52">
        <f t="shared" si="4"/>
        <v>3.9549065420560718</v>
      </c>
      <c r="H17" s="19">
        <v>218.30799999999999</v>
      </c>
      <c r="I17" s="140">
        <v>129.93900000000002</v>
      </c>
      <c r="J17" s="247">
        <f t="shared" si="5"/>
        <v>4.1320676256321145E-2</v>
      </c>
      <c r="K17" s="215">
        <f t="shared" si="6"/>
        <v>2.5348584738645576E-2</v>
      </c>
      <c r="L17" s="52">
        <f t="shared" si="7"/>
        <v>-0.40479047950601887</v>
      </c>
      <c r="N17" s="27">
        <f t="shared" si="12"/>
        <v>51.006542056074757</v>
      </c>
      <c r="O17" s="152">
        <f t="shared" si="13"/>
        <v>6.1271749893902978</v>
      </c>
      <c r="P17" s="52">
        <f t="shared" si="14"/>
        <v>-0.8798747230766143</v>
      </c>
    </row>
    <row r="18" spans="1:16" ht="20.100000000000001" customHeight="1" x14ac:dyDescent="0.25">
      <c r="A18" s="8" t="s">
        <v>183</v>
      </c>
      <c r="B18" s="19">
        <v>398.67999999999995</v>
      </c>
      <c r="C18" s="140">
        <v>238.66</v>
      </c>
      <c r="D18" s="247">
        <f t="shared" si="2"/>
        <v>4.1135890414351124E-2</v>
      </c>
      <c r="E18" s="215">
        <f t="shared" si="3"/>
        <v>2.7444518168510214E-2</v>
      </c>
      <c r="F18" s="52">
        <f t="shared" si="4"/>
        <v>-0.40137453596869666</v>
      </c>
      <c r="H18" s="19">
        <v>212.78</v>
      </c>
      <c r="I18" s="140">
        <v>118.651</v>
      </c>
      <c r="J18" s="247">
        <f t="shared" si="5"/>
        <v>4.0274353179086494E-2</v>
      </c>
      <c r="K18" s="215">
        <f t="shared" si="6"/>
        <v>2.3146514347694189E-2</v>
      </c>
      <c r="L18" s="52">
        <f t="shared" si="7"/>
        <v>-0.44237710311119466</v>
      </c>
      <c r="N18" s="27">
        <f t="shared" si="12"/>
        <v>5.3371124711548115</v>
      </c>
      <c r="O18" s="152">
        <f t="shared" si="13"/>
        <v>4.9715494846224759</v>
      </c>
      <c r="P18" s="52">
        <f t="shared" si="14"/>
        <v>-6.8494525552547939E-2</v>
      </c>
    </row>
    <row r="19" spans="1:16" ht="20.100000000000001" customHeight="1" x14ac:dyDescent="0.25">
      <c r="A19" s="8" t="s">
        <v>163</v>
      </c>
      <c r="B19" s="19">
        <v>590.31000000000006</v>
      </c>
      <c r="C19" s="140">
        <v>442.31000000000006</v>
      </c>
      <c r="D19" s="247">
        <f t="shared" si="2"/>
        <v>6.0908316119433169E-2</v>
      </c>
      <c r="E19" s="215">
        <f t="shared" si="3"/>
        <v>5.0863089043466668E-2</v>
      </c>
      <c r="F19" s="52">
        <f t="shared" si="4"/>
        <v>-0.2507157256356829</v>
      </c>
      <c r="H19" s="19">
        <v>184.858</v>
      </c>
      <c r="I19" s="140">
        <v>112.82899999999999</v>
      </c>
      <c r="J19" s="247">
        <f t="shared" si="5"/>
        <v>3.4989361688032572E-2</v>
      </c>
      <c r="K19" s="215">
        <f t="shared" si="6"/>
        <v>2.2010754796301657E-2</v>
      </c>
      <c r="L19" s="52">
        <f t="shared" si="7"/>
        <v>-0.38964502482986946</v>
      </c>
      <c r="N19" s="27">
        <f t="shared" si="12"/>
        <v>3.1315410547000728</v>
      </c>
      <c r="O19" s="152">
        <f t="shared" si="13"/>
        <v>2.55090321267889</v>
      </c>
      <c r="P19" s="52">
        <f t="shared" si="14"/>
        <v>-0.18541600824607235</v>
      </c>
    </row>
    <row r="20" spans="1:16" ht="20.100000000000001" customHeight="1" x14ac:dyDescent="0.25">
      <c r="A20" s="8" t="s">
        <v>202</v>
      </c>
      <c r="B20" s="19">
        <v>112.49</v>
      </c>
      <c r="C20" s="140">
        <v>275.26</v>
      </c>
      <c r="D20" s="247">
        <f t="shared" si="2"/>
        <v>1.1606743033787394E-2</v>
      </c>
      <c r="E20" s="215">
        <f t="shared" si="3"/>
        <v>3.1653306256030009E-2</v>
      </c>
      <c r="F20" s="52">
        <f t="shared" si="4"/>
        <v>1.4469730642723797</v>
      </c>
      <c r="H20" s="19">
        <v>30.709999999999997</v>
      </c>
      <c r="I20" s="140">
        <v>106.288</v>
      </c>
      <c r="J20" s="247">
        <f t="shared" si="5"/>
        <v>5.8126956768951316E-3</v>
      </c>
      <c r="K20" s="215">
        <f t="shared" si="6"/>
        <v>2.0734732256683215E-2</v>
      </c>
      <c r="L20" s="52">
        <f t="shared" si="7"/>
        <v>2.4610224682513842</v>
      </c>
      <c r="N20" s="27">
        <f t="shared" ref="N20:N31" si="15">(H20/B20)*10</f>
        <v>2.7300204462618898</v>
      </c>
      <c r="O20" s="152">
        <f t="shared" ref="O20:O31" si="16">(I20/C20)*10</f>
        <v>3.8613674344256337</v>
      </c>
      <c r="P20" s="52">
        <f t="shared" ref="P20:P31" si="17">(O20-N20)/N20</f>
        <v>0.41440971246675207</v>
      </c>
    </row>
    <row r="21" spans="1:16" ht="20.100000000000001" customHeight="1" x14ac:dyDescent="0.25">
      <c r="A21" s="8" t="s">
        <v>180</v>
      </c>
      <c r="B21" s="19">
        <v>112.47</v>
      </c>
      <c r="C21" s="140">
        <v>123.07999999999998</v>
      </c>
      <c r="D21" s="247">
        <f t="shared" si="2"/>
        <v>1.1604679429372107E-2</v>
      </c>
      <c r="E21" s="215">
        <f t="shared" si="3"/>
        <v>1.4153487371910823E-2</v>
      </c>
      <c r="F21" s="52">
        <f t="shared" si="4"/>
        <v>9.4336267449097413E-2</v>
      </c>
      <c r="H21" s="19">
        <v>90.016999999999982</v>
      </c>
      <c r="I21" s="140">
        <v>78.446000000000012</v>
      </c>
      <c r="J21" s="247">
        <f t="shared" si="5"/>
        <v>1.7038144798015922E-2</v>
      </c>
      <c r="K21" s="215">
        <f t="shared" si="6"/>
        <v>1.5303296765465262E-2</v>
      </c>
      <c r="L21" s="52">
        <f t="shared" si="7"/>
        <v>-0.12854238643811694</v>
      </c>
      <c r="N21" s="27">
        <f t="shared" si="15"/>
        <v>8.0036454165555249</v>
      </c>
      <c r="O21" s="152">
        <f t="shared" si="16"/>
        <v>6.3735781605459882</v>
      </c>
      <c r="P21" s="52">
        <f t="shared" si="17"/>
        <v>-0.2036656012568655</v>
      </c>
    </row>
    <row r="22" spans="1:16" ht="20.100000000000001" customHeight="1" x14ac:dyDescent="0.25">
      <c r="A22" s="8" t="s">
        <v>167</v>
      </c>
      <c r="B22" s="19">
        <v>395.34000000000003</v>
      </c>
      <c r="C22" s="140">
        <v>158.58000000000004</v>
      </c>
      <c r="D22" s="247">
        <f t="shared" si="2"/>
        <v>4.0791268476998037E-2</v>
      </c>
      <c r="E22" s="215">
        <f t="shared" si="3"/>
        <v>1.8235781828384943E-2</v>
      </c>
      <c r="F22" s="52">
        <f t="shared" si="4"/>
        <v>-0.59887691607224158</v>
      </c>
      <c r="H22" s="19">
        <v>119.488</v>
      </c>
      <c r="I22" s="140">
        <v>65.239000000000004</v>
      </c>
      <c r="J22" s="247">
        <f t="shared" si="5"/>
        <v>2.2616326311978036E-2</v>
      </c>
      <c r="K22" s="215">
        <f t="shared" si="6"/>
        <v>1.2726866604826099E-2</v>
      </c>
      <c r="L22" s="52">
        <f t="shared" si="7"/>
        <v>-0.45401211837171929</v>
      </c>
      <c r="N22" s="27">
        <f t="shared" ref="N22:N24" si="18">(H22/B22)*10</f>
        <v>3.0224110891890521</v>
      </c>
      <c r="O22" s="152">
        <f t="shared" ref="O22:O24" si="19">(I22/C22)*10</f>
        <v>4.1139487955605993</v>
      </c>
      <c r="P22" s="52">
        <f t="shared" ref="P22:P24" si="20">(O22-N22)/N22</f>
        <v>0.36114799547814636</v>
      </c>
    </row>
    <row r="23" spans="1:16" ht="20.100000000000001" customHeight="1" x14ac:dyDescent="0.25">
      <c r="A23" s="8" t="s">
        <v>208</v>
      </c>
      <c r="B23" s="19">
        <v>322.83000000000004</v>
      </c>
      <c r="C23" s="140">
        <v>249.75000000000003</v>
      </c>
      <c r="D23" s="247">
        <f t="shared" si="2"/>
        <v>3.3309670669371363E-2</v>
      </c>
      <c r="E23" s="215">
        <f t="shared" si="3"/>
        <v>2.8719803957870722E-2</v>
      </c>
      <c r="F23" s="52">
        <f t="shared" si="4"/>
        <v>-0.22637301366044049</v>
      </c>
      <c r="H23" s="19">
        <v>117.89699999999999</v>
      </c>
      <c r="I23" s="140">
        <v>61.838999999999999</v>
      </c>
      <c r="J23" s="247">
        <f t="shared" si="5"/>
        <v>2.2315186656428048E-2</v>
      </c>
      <c r="K23" s="215">
        <f t="shared" si="6"/>
        <v>1.2063592390684117E-2</v>
      </c>
      <c r="L23" s="52">
        <f t="shared" si="7"/>
        <v>-0.47548283671340236</v>
      </c>
      <c r="N23" s="27">
        <f t="shared" si="18"/>
        <v>3.6519840163553567</v>
      </c>
      <c r="O23" s="152">
        <f t="shared" si="19"/>
        <v>2.4760360360360356</v>
      </c>
      <c r="P23" s="52">
        <f t="shared" si="20"/>
        <v>-0.32200249920395474</v>
      </c>
    </row>
    <row r="24" spans="1:16" ht="20.100000000000001" customHeight="1" x14ac:dyDescent="0.25">
      <c r="A24" s="8" t="s">
        <v>184</v>
      </c>
      <c r="B24" s="19">
        <v>75.640000000000015</v>
      </c>
      <c r="C24" s="140">
        <v>200.44</v>
      </c>
      <c r="D24" s="247">
        <f t="shared" si="2"/>
        <v>7.8045518986192431E-3</v>
      </c>
      <c r="E24" s="215">
        <f t="shared" si="3"/>
        <v>2.3049439460723152E-2</v>
      </c>
      <c r="F24" s="52">
        <f t="shared" si="4"/>
        <v>1.6499206768905335</v>
      </c>
      <c r="H24" s="19">
        <v>40.037999999999997</v>
      </c>
      <c r="I24" s="140">
        <v>60.02000000000001</v>
      </c>
      <c r="J24" s="247">
        <f t="shared" si="5"/>
        <v>7.578271231244783E-3</v>
      </c>
      <c r="K24" s="215">
        <f t="shared" si="6"/>
        <v>1.1708740686118158E-2</v>
      </c>
      <c r="L24" s="52">
        <f t="shared" si="7"/>
        <v>0.49907587791598018</v>
      </c>
      <c r="N24" s="27">
        <f t="shared" si="18"/>
        <v>5.2932310946589087</v>
      </c>
      <c r="O24" s="152">
        <f t="shared" si="19"/>
        <v>2.9944122929554986</v>
      </c>
      <c r="P24" s="52">
        <f t="shared" si="20"/>
        <v>-0.43429405604886856</v>
      </c>
    </row>
    <row r="25" spans="1:16" ht="20.100000000000001" customHeight="1" x14ac:dyDescent="0.25">
      <c r="A25" s="8" t="s">
        <v>176</v>
      </c>
      <c r="B25" s="19">
        <v>48.279999999999994</v>
      </c>
      <c r="C25" s="140">
        <v>47.000000000000007</v>
      </c>
      <c r="D25" s="247">
        <f t="shared" si="2"/>
        <v>4.9815410585052474E-3</v>
      </c>
      <c r="E25" s="215">
        <f t="shared" si="3"/>
        <v>5.4047278719516478E-3</v>
      </c>
      <c r="F25" s="52">
        <f t="shared" si="4"/>
        <v>-2.6512013256006359E-2</v>
      </c>
      <c r="H25" s="19">
        <v>39.739999999999995</v>
      </c>
      <c r="I25" s="140">
        <v>51.162000000000006</v>
      </c>
      <c r="J25" s="247">
        <f t="shared" si="5"/>
        <v>7.5218666948815537E-3</v>
      </c>
      <c r="K25" s="215">
        <f t="shared" si="6"/>
        <v>9.9807162776270782E-3</v>
      </c>
      <c r="L25" s="52">
        <f t="shared" si="7"/>
        <v>0.28741821841972853</v>
      </c>
      <c r="N25" s="27">
        <f t="shared" ref="N25:N29" si="21">(H25/B25)*10</f>
        <v>8.2311516155758078</v>
      </c>
      <c r="O25" s="152">
        <f t="shared" ref="O25:O29" si="22">(I25/C25)*10</f>
        <v>10.885531914893615</v>
      </c>
      <c r="P25" s="52">
        <f t="shared" ref="P25:P29" si="23">(O25-N25)/N25</f>
        <v>0.32247982096392491</v>
      </c>
    </row>
    <row r="26" spans="1:16" ht="20.100000000000001" customHeight="1" x14ac:dyDescent="0.25">
      <c r="A26" s="8" t="s">
        <v>181</v>
      </c>
      <c r="B26" s="19">
        <v>96.399999999999977</v>
      </c>
      <c r="C26" s="140">
        <v>92.69999999999996</v>
      </c>
      <c r="D26" s="247">
        <f t="shared" si="2"/>
        <v>9.9465732816881904E-3</v>
      </c>
      <c r="E26" s="215">
        <f t="shared" si="3"/>
        <v>1.0659963270849308E-2</v>
      </c>
      <c r="F26" s="52">
        <f t="shared" si="4"/>
        <v>-3.8381742738589394E-2</v>
      </c>
      <c r="H26" s="19">
        <v>49.774000000000008</v>
      </c>
      <c r="I26" s="140">
        <v>50.357000000000006</v>
      </c>
      <c r="J26" s="247">
        <f t="shared" si="5"/>
        <v>9.4210717884004678E-3</v>
      </c>
      <c r="K26" s="215">
        <f t="shared" si="6"/>
        <v>9.8236763533964024E-3</v>
      </c>
      <c r="L26" s="52">
        <f t="shared" ref="L26:L30" si="24">(I26-H26)/H26</f>
        <v>1.171294250010042E-2</v>
      </c>
      <c r="N26" s="27">
        <f t="shared" si="21"/>
        <v>5.1632780082987573</v>
      </c>
      <c r="O26" s="152">
        <f t="shared" si="22"/>
        <v>5.4322545846817727</v>
      </c>
      <c r="P26" s="52">
        <f t="shared" si="23"/>
        <v>5.2094149482305376E-2</v>
      </c>
    </row>
    <row r="27" spans="1:16" ht="20.100000000000001" customHeight="1" x14ac:dyDescent="0.25">
      <c r="A27" s="8" t="s">
        <v>187</v>
      </c>
      <c r="B27" s="19">
        <v>83.750000000000014</v>
      </c>
      <c r="C27" s="140">
        <v>75.809999999999988</v>
      </c>
      <c r="D27" s="247">
        <f t="shared" si="2"/>
        <v>8.6413434890185298E-3</v>
      </c>
      <c r="E27" s="215">
        <f t="shared" si="3"/>
        <v>8.7177110632479637E-3</v>
      </c>
      <c r="F27" s="52">
        <f t="shared" si="4"/>
        <v>-9.4805970149254029E-2</v>
      </c>
      <c r="H27" s="19">
        <v>46.032000000000004</v>
      </c>
      <c r="I27" s="140">
        <v>43.612000000000002</v>
      </c>
      <c r="J27" s="247">
        <f t="shared" si="5"/>
        <v>8.7127973754098573E-3</v>
      </c>
      <c r="K27" s="215">
        <f t="shared" si="6"/>
        <v>8.5078573609294415E-3</v>
      </c>
      <c r="L27" s="52">
        <f t="shared" si="24"/>
        <v>-5.2572123740006985E-2</v>
      </c>
      <c r="N27" s="27">
        <f t="shared" si="21"/>
        <v>5.4963582089552236</v>
      </c>
      <c r="O27" s="152">
        <f t="shared" si="22"/>
        <v>5.7528030602822859</v>
      </c>
      <c r="P27" s="52">
        <f t="shared" si="23"/>
        <v>4.6657230401984419E-2</v>
      </c>
    </row>
    <row r="28" spans="1:16" ht="20.100000000000001" customHeight="1" x14ac:dyDescent="0.25">
      <c r="A28" s="8" t="s">
        <v>227</v>
      </c>
      <c r="B28" s="19">
        <v>6.0200000000000005</v>
      </c>
      <c r="C28" s="140">
        <v>13.57</v>
      </c>
      <c r="D28" s="247">
        <f t="shared" si="2"/>
        <v>6.2114492900169015E-4</v>
      </c>
      <c r="E28" s="215">
        <f t="shared" si="3"/>
        <v>1.5604714302634862E-3</v>
      </c>
      <c r="F28" s="52">
        <f t="shared" si="4"/>
        <v>1.2541528239202657</v>
      </c>
      <c r="H28" s="19">
        <v>20.069000000000003</v>
      </c>
      <c r="I28" s="140">
        <v>40.120999999999995</v>
      </c>
      <c r="J28" s="247">
        <f t="shared" si="5"/>
        <v>3.7985994640054844E-3</v>
      </c>
      <c r="K28" s="215">
        <f t="shared" si="6"/>
        <v>7.8268308075265993E-3</v>
      </c>
      <c r="L28" s="52">
        <f t="shared" si="24"/>
        <v>0.99915292241765852</v>
      </c>
      <c r="N28" s="27">
        <f t="shared" ref="N28" si="25">(H28/B28)*10</f>
        <v>33.337209302325583</v>
      </c>
      <c r="O28" s="152">
        <f t="shared" ref="O28" si="26">(I28/C28)*10</f>
        <v>29.565954310980096</v>
      </c>
      <c r="P28" s="52">
        <f t="shared" ref="P28" si="27">(O28-N28)/N28</f>
        <v>-0.11312449572923328</v>
      </c>
    </row>
    <row r="29" spans="1:16" ht="20.100000000000001" customHeight="1" x14ac:dyDescent="0.25">
      <c r="A29" s="8" t="s">
        <v>178</v>
      </c>
      <c r="B29" s="19">
        <v>80.290000000000006</v>
      </c>
      <c r="C29" s="140">
        <v>59.12</v>
      </c>
      <c r="D29" s="247">
        <f t="shared" si="2"/>
        <v>8.2843399251737032E-3</v>
      </c>
      <c r="E29" s="215">
        <f t="shared" si="3"/>
        <v>6.7984576976549225E-3</v>
      </c>
      <c r="F29" s="52">
        <f t="shared" si="4"/>
        <v>-0.26366919915307019</v>
      </c>
      <c r="H29" s="19">
        <v>37.618000000000002</v>
      </c>
      <c r="I29" s="140">
        <v>33.460999999999999</v>
      </c>
      <c r="J29" s="247">
        <f t="shared" si="5"/>
        <v>7.1202209695031288E-3</v>
      </c>
      <c r="K29" s="215">
        <f t="shared" si="6"/>
        <v>6.5275936704131893E-3</v>
      </c>
      <c r="L29" s="52">
        <f t="shared" si="24"/>
        <v>-0.11050560901696005</v>
      </c>
      <c r="N29" s="27">
        <f t="shared" si="21"/>
        <v>4.6852659110723627</v>
      </c>
      <c r="O29" s="152">
        <f t="shared" si="22"/>
        <v>5.6598443843031117</v>
      </c>
      <c r="P29" s="52">
        <f t="shared" si="23"/>
        <v>0.20800921265271102</v>
      </c>
    </row>
    <row r="30" spans="1:16" ht="20.100000000000001" customHeight="1" x14ac:dyDescent="0.25">
      <c r="A30" s="8" t="s">
        <v>188</v>
      </c>
      <c r="B30" s="19">
        <v>342.48</v>
      </c>
      <c r="C30" s="140">
        <v>213.69999999999996</v>
      </c>
      <c r="D30" s="247">
        <f t="shared" si="2"/>
        <v>3.5337162007391829E-2</v>
      </c>
      <c r="E30" s="215">
        <f t="shared" si="3"/>
        <v>2.457426268587376E-2</v>
      </c>
      <c r="F30" s="52">
        <f t="shared" si="4"/>
        <v>-0.37602195748656869</v>
      </c>
      <c r="H30" s="19">
        <v>46.064999999999998</v>
      </c>
      <c r="I30" s="140">
        <v>30.328999999999997</v>
      </c>
      <c r="J30" s="247">
        <f t="shared" si="5"/>
        <v>8.7190435153426983E-3</v>
      </c>
      <c r="K30" s="215">
        <f t="shared" si="6"/>
        <v>5.9166010707976929E-3</v>
      </c>
      <c r="L30" s="52">
        <f t="shared" si="24"/>
        <v>-0.34160425485726692</v>
      </c>
      <c r="N30" s="27">
        <f t="shared" ref="N30" si="28">(H30/B30)*10</f>
        <v>1.3450420462508759</v>
      </c>
      <c r="O30" s="152">
        <f t="shared" ref="O30" si="29">(I30/C30)*10</f>
        <v>1.4192325690219936</v>
      </c>
      <c r="P30" s="52">
        <f t="shared" ref="P30" si="30">(O30-N30)/N30</f>
        <v>5.5158515659725155E-2</v>
      </c>
    </row>
    <row r="31" spans="1:16" ht="20.100000000000001" customHeight="1" x14ac:dyDescent="0.25">
      <c r="A31" s="8" t="s">
        <v>203</v>
      </c>
      <c r="B31" s="19">
        <v>44.79</v>
      </c>
      <c r="C31" s="140">
        <v>70.61</v>
      </c>
      <c r="D31" s="247">
        <f t="shared" si="2"/>
        <v>4.6214420880374913E-3</v>
      </c>
      <c r="E31" s="215">
        <f t="shared" si="3"/>
        <v>8.119741171032039E-3</v>
      </c>
      <c r="F31" s="52">
        <f t="shared" si="4"/>
        <v>0.57646796159857117</v>
      </c>
      <c r="H31" s="19">
        <v>19.087000000000003</v>
      </c>
      <c r="I31" s="140">
        <v>29.68</v>
      </c>
      <c r="J31" s="247">
        <f t="shared" si="5"/>
        <v>3.6127294817615567E-3</v>
      </c>
      <c r="K31" s="215">
        <f t="shared" si="6"/>
        <v>5.7899937281570618E-3</v>
      </c>
      <c r="L31" s="52">
        <f t="shared" si="7"/>
        <v>0.55498506837114236</v>
      </c>
      <c r="N31" s="27">
        <f t="shared" si="15"/>
        <v>4.2614422862246046</v>
      </c>
      <c r="O31" s="152">
        <f t="shared" si="16"/>
        <v>4.2033706273898881</v>
      </c>
      <c r="P31" s="52">
        <f t="shared" si="17"/>
        <v>-1.3627231095546463E-2</v>
      </c>
    </row>
    <row r="32" spans="1:16" ht="20.100000000000001" customHeight="1" thickBot="1" x14ac:dyDescent="0.3">
      <c r="A32" s="8" t="s">
        <v>17</v>
      </c>
      <c r="B32" s="19">
        <f>B33-SUM(B7:B31)</f>
        <v>1769.3000000000002</v>
      </c>
      <c r="C32" s="140">
        <f>C33-SUM(C7:C31)</f>
        <v>964.92000000000098</v>
      </c>
      <c r="D32" s="247">
        <f t="shared" si="2"/>
        <v>0.18255676459845355</v>
      </c>
      <c r="E32" s="215">
        <f t="shared" si="3"/>
        <v>0.11096021315326784</v>
      </c>
      <c r="F32" s="52">
        <f t="shared" si="4"/>
        <v>-0.45463177527835819</v>
      </c>
      <c r="H32" s="19">
        <f>H33-SUM(H7:H31)</f>
        <v>775.26299999999719</v>
      </c>
      <c r="I32" s="140">
        <f>I33-SUM(I7:I31)</f>
        <v>378.36100000000079</v>
      </c>
      <c r="J32" s="247">
        <f t="shared" si="5"/>
        <v>0.14673942978042118</v>
      </c>
      <c r="K32" s="215">
        <f t="shared" si="6"/>
        <v>7.3810910275580816E-2</v>
      </c>
      <c r="L32" s="52">
        <f t="shared" ref="L32:L33" si="31">(I32-H32)/H32</f>
        <v>-0.511957877520271</v>
      </c>
      <c r="N32" s="27">
        <f t="shared" si="0"/>
        <v>4.3817498445712832</v>
      </c>
      <c r="O32" s="152">
        <f t="shared" si="1"/>
        <v>3.9211644488662314</v>
      </c>
      <c r="P32" s="52">
        <f t="shared" si="8"/>
        <v>-0.10511448896967239</v>
      </c>
    </row>
    <row r="33" spans="1:16" ht="26.25" customHeight="1" thickBot="1" x14ac:dyDescent="0.3">
      <c r="A33" s="12" t="s">
        <v>18</v>
      </c>
      <c r="B33" s="17">
        <v>9691.7800000000007</v>
      </c>
      <c r="C33" s="145">
        <v>8696.09</v>
      </c>
      <c r="D33" s="243">
        <f>SUM(D7:D32)</f>
        <v>1.0000000000000002</v>
      </c>
      <c r="E33" s="244">
        <f>SUM(E7:E32)</f>
        <v>1.0000000000000004</v>
      </c>
      <c r="F33" s="57">
        <f t="shared" si="4"/>
        <v>-0.10273551401290583</v>
      </c>
      <c r="G33" s="1"/>
      <c r="H33" s="17">
        <v>5283.262999999999</v>
      </c>
      <c r="I33" s="145">
        <v>5126.0850000000009</v>
      </c>
      <c r="J33" s="243">
        <f>SUM(J7:J32)</f>
        <v>0.99999999999999989</v>
      </c>
      <c r="K33" s="244">
        <f>SUM(K7:K32)</f>
        <v>1</v>
      </c>
      <c r="L33" s="57">
        <f t="shared" si="31"/>
        <v>-2.9750175223152452E-2</v>
      </c>
      <c r="N33" s="29">
        <f t="shared" si="0"/>
        <v>5.4512824269638793</v>
      </c>
      <c r="O33" s="146">
        <f t="shared" si="1"/>
        <v>5.894700951807077</v>
      </c>
      <c r="P33" s="57">
        <f t="shared" si="8"/>
        <v>8.134205680665163E-2</v>
      </c>
    </row>
    <row r="35" spans="1:16" ht="15.75" thickBot="1" x14ac:dyDescent="0.3"/>
    <row r="36" spans="1:16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60"/>
      <c r="L36" s="130" t="s">
        <v>0</v>
      </c>
      <c r="N36" s="354" t="s">
        <v>22</v>
      </c>
      <c r="O36" s="355"/>
      <c r="P36" s="130" t="s">
        <v>0</v>
      </c>
    </row>
    <row r="37" spans="1:16" x14ac:dyDescent="0.25">
      <c r="A37" s="369"/>
      <c r="B37" s="363" t="str">
        <f>B5</f>
        <v>jan-jul</v>
      </c>
      <c r="C37" s="357"/>
      <c r="D37" s="363" t="str">
        <f>B5</f>
        <v>jan-jul</v>
      </c>
      <c r="E37" s="357"/>
      <c r="F37" s="131" t="str">
        <f>F5</f>
        <v>2024/2023</v>
      </c>
      <c r="H37" s="352" t="str">
        <f>B5</f>
        <v>jan-jul</v>
      </c>
      <c r="I37" s="357"/>
      <c r="J37" s="363" t="str">
        <f>B5</f>
        <v>jan-jul</v>
      </c>
      <c r="K37" s="353"/>
      <c r="L37" s="131" t="str">
        <f>F37</f>
        <v>2024/2023</v>
      </c>
      <c r="N37" s="352" t="str">
        <f>B5</f>
        <v>jan-jul</v>
      </c>
      <c r="O37" s="353"/>
      <c r="P37" s="131" t="str">
        <f>P5</f>
        <v>2024/2023</v>
      </c>
    </row>
    <row r="38" spans="1:16" ht="19.5" customHeight="1" thickBot="1" x14ac:dyDescent="0.3">
      <c r="A38" s="370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170</v>
      </c>
      <c r="B39" s="39">
        <v>707.34999999999991</v>
      </c>
      <c r="C39" s="147">
        <v>375.46</v>
      </c>
      <c r="D39" s="247">
        <f t="shared" ref="D39:D55" si="32">B39/$B$56</f>
        <v>0.2114263168749495</v>
      </c>
      <c r="E39" s="246">
        <f t="shared" ref="E39:E55" si="33">C39/$C$56</f>
        <v>0.19420378310997091</v>
      </c>
      <c r="F39" s="52">
        <f>(C39-B39)/B39</f>
        <v>-0.4692019509436629</v>
      </c>
      <c r="H39" s="39">
        <v>301.697</v>
      </c>
      <c r="I39" s="147">
        <v>175.48299999999998</v>
      </c>
      <c r="J39" s="247">
        <f t="shared" ref="J39:J55" si="34">H39/$H$56</f>
        <v>0.20370191570829485</v>
      </c>
      <c r="K39" s="246">
        <f t="shared" ref="K39:K55" si="35">I39/$I$56</f>
        <v>0.21924549753559175</v>
      </c>
      <c r="L39" s="52">
        <f>(I39-H39)/H39</f>
        <v>-0.41834688445692209</v>
      </c>
      <c r="N39" s="27">
        <f t="shared" ref="N39:N56" si="36">(H39/B39)*10</f>
        <v>4.2651728281614485</v>
      </c>
      <c r="O39" s="151">
        <f t="shared" ref="O39:O56" si="37">(I39/C39)*10</f>
        <v>4.6738134554945931</v>
      </c>
      <c r="P39" s="61">
        <f t="shared" si="8"/>
        <v>9.5808691416918237E-2</v>
      </c>
    </row>
    <row r="40" spans="1:16" ht="20.100000000000001" customHeight="1" x14ac:dyDescent="0.25">
      <c r="A40" s="38" t="s">
        <v>175</v>
      </c>
      <c r="B40" s="19">
        <v>42.800000000000011</v>
      </c>
      <c r="C40" s="140">
        <v>212.06999999999994</v>
      </c>
      <c r="D40" s="247">
        <f t="shared" si="32"/>
        <v>1.2792883808931706E-2</v>
      </c>
      <c r="E40" s="215">
        <f t="shared" si="33"/>
        <v>0.10969156843373866</v>
      </c>
      <c r="F40" s="52">
        <f t="shared" ref="F40:F56" si="38">(C40-B40)/B40</f>
        <v>3.9549065420560718</v>
      </c>
      <c r="H40" s="19">
        <v>218.30799999999999</v>
      </c>
      <c r="I40" s="140">
        <v>129.93900000000002</v>
      </c>
      <c r="J40" s="247">
        <f t="shared" si="34"/>
        <v>0.14739874050602569</v>
      </c>
      <c r="K40" s="215">
        <f t="shared" si="35"/>
        <v>0.16234359285102981</v>
      </c>
      <c r="L40" s="52">
        <f t="shared" ref="L40:L56" si="39">(I40-H40)/H40</f>
        <v>-0.40479047950601887</v>
      </c>
      <c r="N40" s="27">
        <f t="shared" si="36"/>
        <v>51.006542056074757</v>
      </c>
      <c r="O40" s="152">
        <f t="shared" si="37"/>
        <v>6.1271749893902978</v>
      </c>
      <c r="P40" s="52">
        <f t="shared" si="8"/>
        <v>-0.8798747230766143</v>
      </c>
    </row>
    <row r="41" spans="1:16" ht="20.100000000000001" customHeight="1" x14ac:dyDescent="0.25">
      <c r="A41" s="38" t="s">
        <v>163</v>
      </c>
      <c r="B41" s="19">
        <v>590.31000000000006</v>
      </c>
      <c r="C41" s="140">
        <v>442.31000000000006</v>
      </c>
      <c r="D41" s="247">
        <f t="shared" si="32"/>
        <v>0.1764431598423008</v>
      </c>
      <c r="E41" s="215">
        <f t="shared" si="33"/>
        <v>0.22878142893349823</v>
      </c>
      <c r="F41" s="52">
        <f t="shared" si="38"/>
        <v>-0.2507157256356829</v>
      </c>
      <c r="H41" s="19">
        <v>184.858</v>
      </c>
      <c r="I41" s="140">
        <v>112.82899999999999</v>
      </c>
      <c r="J41" s="247">
        <f t="shared" si="34"/>
        <v>0.12481373276500586</v>
      </c>
      <c r="K41" s="215">
        <f t="shared" si="35"/>
        <v>0.14096664771768935</v>
      </c>
      <c r="L41" s="52">
        <f t="shared" si="39"/>
        <v>-0.38964502482986946</v>
      </c>
      <c r="N41" s="27">
        <f t="shared" si="36"/>
        <v>3.1315410547000728</v>
      </c>
      <c r="O41" s="152">
        <f t="shared" si="37"/>
        <v>2.55090321267889</v>
      </c>
      <c r="P41" s="52">
        <f t="shared" si="8"/>
        <v>-0.18541600824607235</v>
      </c>
    </row>
    <row r="42" spans="1:16" ht="20.100000000000001" customHeight="1" x14ac:dyDescent="0.25">
      <c r="A42" s="38" t="s">
        <v>167</v>
      </c>
      <c r="B42" s="19">
        <v>395.34000000000003</v>
      </c>
      <c r="C42" s="140">
        <v>158.58000000000004</v>
      </c>
      <c r="D42" s="247">
        <f t="shared" si="32"/>
        <v>0.11816679170614625</v>
      </c>
      <c r="E42" s="215">
        <f t="shared" si="33"/>
        <v>8.2024279352205812E-2</v>
      </c>
      <c r="F42" s="52">
        <f t="shared" ref="F42:F44" si="40">(C42-B42)/B42</f>
        <v>-0.59887691607224158</v>
      </c>
      <c r="H42" s="19">
        <v>119.488</v>
      </c>
      <c r="I42" s="140">
        <v>65.239000000000004</v>
      </c>
      <c r="J42" s="247">
        <f t="shared" si="34"/>
        <v>8.0676753511479182E-2</v>
      </c>
      <c r="K42" s="215">
        <f t="shared" si="35"/>
        <v>8.1508505175569554E-2</v>
      </c>
      <c r="L42" s="52">
        <f t="shared" ref="L42:L54" si="41">(I42-H42)/H42</f>
        <v>-0.45401211837171929</v>
      </c>
      <c r="N42" s="27">
        <f t="shared" si="36"/>
        <v>3.0224110891890521</v>
      </c>
      <c r="O42" s="152">
        <f t="shared" si="37"/>
        <v>4.1139487955605993</v>
      </c>
      <c r="P42" s="52">
        <f t="shared" ref="P42:P45" si="42">(O42-N42)/N42</f>
        <v>0.36114799547814636</v>
      </c>
    </row>
    <row r="43" spans="1:16" ht="20.100000000000001" customHeight="1" x14ac:dyDescent="0.25">
      <c r="A43" s="38" t="s">
        <v>176</v>
      </c>
      <c r="B43" s="19">
        <v>48.279999999999994</v>
      </c>
      <c r="C43" s="140">
        <v>47.000000000000007</v>
      </c>
      <c r="D43" s="247">
        <f t="shared" si="32"/>
        <v>1.4430851175122021E-2</v>
      </c>
      <c r="E43" s="215">
        <f t="shared" si="33"/>
        <v>2.4310386742046115E-2</v>
      </c>
      <c r="F43" s="52">
        <f t="shared" si="40"/>
        <v>-2.6512013256006359E-2</v>
      </c>
      <c r="H43" s="19">
        <v>39.739999999999995</v>
      </c>
      <c r="I43" s="140">
        <v>51.162000000000006</v>
      </c>
      <c r="J43" s="247">
        <f t="shared" si="34"/>
        <v>2.683193445824001E-2</v>
      </c>
      <c r="K43" s="215">
        <f t="shared" si="35"/>
        <v>6.3920939036350807E-2</v>
      </c>
      <c r="L43" s="52">
        <f t="shared" si="41"/>
        <v>0.28741821841972853</v>
      </c>
      <c r="N43" s="27">
        <f t="shared" si="36"/>
        <v>8.2311516155758078</v>
      </c>
      <c r="O43" s="152">
        <f t="shared" si="37"/>
        <v>10.885531914893615</v>
      </c>
      <c r="P43" s="52">
        <f t="shared" si="42"/>
        <v>0.32247982096392491</v>
      </c>
    </row>
    <row r="44" spans="1:16" ht="20.100000000000001" customHeight="1" x14ac:dyDescent="0.25">
      <c r="A44" s="38" t="s">
        <v>181</v>
      </c>
      <c r="B44" s="19">
        <v>96.399999999999977</v>
      </c>
      <c r="C44" s="140">
        <v>92.69999999999996</v>
      </c>
      <c r="D44" s="247">
        <f t="shared" si="32"/>
        <v>2.8813878485537753E-2</v>
      </c>
      <c r="E44" s="215">
        <f t="shared" si="33"/>
        <v>4.7948358531652628E-2</v>
      </c>
      <c r="F44" s="52">
        <f t="shared" si="40"/>
        <v>-3.8381742738589394E-2</v>
      </c>
      <c r="H44" s="19">
        <v>49.774000000000008</v>
      </c>
      <c r="I44" s="140">
        <v>50.357000000000006</v>
      </c>
      <c r="J44" s="247">
        <f t="shared" si="34"/>
        <v>3.3606761593468509E-2</v>
      </c>
      <c r="K44" s="215">
        <f t="shared" si="35"/>
        <v>6.2915185627096623E-2</v>
      </c>
      <c r="L44" s="52">
        <f t="shared" si="41"/>
        <v>1.171294250010042E-2</v>
      </c>
      <c r="N44" s="27">
        <f t="shared" si="36"/>
        <v>5.1632780082987573</v>
      </c>
      <c r="O44" s="152">
        <f t="shared" si="37"/>
        <v>5.4322545846817727</v>
      </c>
      <c r="P44" s="52">
        <f t="shared" si="42"/>
        <v>5.2094149482305376E-2</v>
      </c>
    </row>
    <row r="45" spans="1:16" ht="20.100000000000001" customHeight="1" x14ac:dyDescent="0.25">
      <c r="A45" s="38" t="s">
        <v>178</v>
      </c>
      <c r="B45" s="19">
        <v>80.290000000000006</v>
      </c>
      <c r="C45" s="140">
        <v>59.12</v>
      </c>
      <c r="D45" s="247">
        <f t="shared" si="32"/>
        <v>2.3998613107923516E-2</v>
      </c>
      <c r="E45" s="215">
        <f t="shared" si="33"/>
        <v>3.0579363067867363E-2</v>
      </c>
      <c r="F45" s="52">
        <f t="shared" ref="F45:F54" si="43">(C45-B45)/B45</f>
        <v>-0.26366919915307019</v>
      </c>
      <c r="H45" s="19">
        <v>37.618000000000002</v>
      </c>
      <c r="I45" s="140">
        <v>33.460999999999999</v>
      </c>
      <c r="J45" s="247">
        <f t="shared" si="34"/>
        <v>2.5399187479870983E-2</v>
      </c>
      <c r="K45" s="215">
        <f t="shared" si="35"/>
        <v>4.1805608480812592E-2</v>
      </c>
      <c r="L45" s="52">
        <f t="shared" si="41"/>
        <v>-0.11050560901696005</v>
      </c>
      <c r="N45" s="27">
        <f t="shared" si="36"/>
        <v>4.6852659110723627</v>
      </c>
      <c r="O45" s="152">
        <f t="shared" si="37"/>
        <v>5.6598443843031117</v>
      </c>
      <c r="P45" s="52">
        <f t="shared" si="42"/>
        <v>0.20800921265271102</v>
      </c>
    </row>
    <row r="46" spans="1:16" ht="20.100000000000001" customHeight="1" x14ac:dyDescent="0.25">
      <c r="A46" s="38" t="s">
        <v>188</v>
      </c>
      <c r="B46" s="19">
        <v>342.48</v>
      </c>
      <c r="C46" s="140">
        <v>213.69999999999996</v>
      </c>
      <c r="D46" s="247">
        <f t="shared" si="32"/>
        <v>0.10236698240380676</v>
      </c>
      <c r="E46" s="215">
        <f t="shared" si="33"/>
        <v>0.11053467333564368</v>
      </c>
      <c r="F46" s="52">
        <f t="shared" si="43"/>
        <v>-0.37602195748656869</v>
      </c>
      <c r="H46" s="19">
        <v>46.064999999999998</v>
      </c>
      <c r="I46" s="140">
        <v>30.328999999999997</v>
      </c>
      <c r="J46" s="247">
        <f t="shared" si="34"/>
        <v>3.1102492723171268E-2</v>
      </c>
      <c r="K46" s="215">
        <f t="shared" si="35"/>
        <v>3.789254055809943E-2</v>
      </c>
      <c r="L46" s="52">
        <f t="shared" si="41"/>
        <v>-0.34160425485726692</v>
      </c>
      <c r="N46" s="27">
        <f t="shared" ref="N46:N55" si="44">(H46/B46)*10</f>
        <v>1.3450420462508759</v>
      </c>
      <c r="O46" s="152">
        <f t="shared" ref="O46:O55" si="45">(I46/C46)*10</f>
        <v>1.4192325690219936</v>
      </c>
      <c r="P46" s="52">
        <f t="shared" ref="P46:P55" si="46">(O46-N46)/N46</f>
        <v>5.5158515659725155E-2</v>
      </c>
    </row>
    <row r="47" spans="1:16" ht="20.100000000000001" customHeight="1" x14ac:dyDescent="0.25">
      <c r="A47" s="38" t="s">
        <v>169</v>
      </c>
      <c r="B47" s="19">
        <v>654.5100000000001</v>
      </c>
      <c r="C47" s="140">
        <v>41.010000000000005</v>
      </c>
      <c r="D47" s="247">
        <f t="shared" si="32"/>
        <v>0.19563248555569837</v>
      </c>
      <c r="E47" s="215">
        <f t="shared" si="33"/>
        <v>2.1212105538113004E-2</v>
      </c>
      <c r="F47" s="52">
        <f t="shared" si="43"/>
        <v>-0.93734243938213324</v>
      </c>
      <c r="H47" s="19">
        <v>334.07799999999997</v>
      </c>
      <c r="I47" s="140">
        <v>24.399000000000001</v>
      </c>
      <c r="J47" s="247">
        <f t="shared" si="34"/>
        <v>0.2255651484635105</v>
      </c>
      <c r="K47" s="215">
        <f t="shared" si="35"/>
        <v>3.048369867377982E-2</v>
      </c>
      <c r="L47" s="52">
        <f t="shared" si="41"/>
        <v>-0.92696615760391288</v>
      </c>
      <c r="N47" s="27">
        <f t="shared" si="44"/>
        <v>5.1042459244320169</v>
      </c>
      <c r="O47" s="152">
        <f t="shared" si="45"/>
        <v>5.9495245062179949</v>
      </c>
      <c r="P47" s="52">
        <f t="shared" si="46"/>
        <v>0.16560302820441353</v>
      </c>
    </row>
    <row r="48" spans="1:16" ht="20.100000000000001" customHeight="1" x14ac:dyDescent="0.25">
      <c r="A48" s="38" t="s">
        <v>191</v>
      </c>
      <c r="B48" s="19">
        <v>61.169999999999995</v>
      </c>
      <c r="C48" s="140">
        <v>44.03</v>
      </c>
      <c r="D48" s="247">
        <f t="shared" si="32"/>
        <v>1.8283661275522247E-2</v>
      </c>
      <c r="E48" s="215">
        <f t="shared" si="33"/>
        <v>2.2774177196857238E-2</v>
      </c>
      <c r="F48" s="52">
        <f t="shared" si="43"/>
        <v>-0.28020271374856948</v>
      </c>
      <c r="H48" s="19">
        <v>27.840999999999998</v>
      </c>
      <c r="I48" s="140">
        <v>22.038000000000004</v>
      </c>
      <c r="J48" s="247">
        <f t="shared" si="34"/>
        <v>1.8797883423549575E-2</v>
      </c>
      <c r="K48" s="215">
        <f t="shared" si="35"/>
        <v>2.7533905134339922E-2</v>
      </c>
      <c r="L48" s="52">
        <f t="shared" ref="L48:L52" si="47">(I48-H48)/H48</f>
        <v>-0.20843360511475861</v>
      </c>
      <c r="N48" s="27">
        <f t="shared" ref="N48" si="48">(H48/B48)*10</f>
        <v>4.5514140918751025</v>
      </c>
      <c r="O48" s="152">
        <f t="shared" ref="O48" si="49">(I48/C48)*10</f>
        <v>5.0052237111060647</v>
      </c>
      <c r="P48" s="52">
        <f t="shared" ref="P48" si="50">(O48-N48)/N48</f>
        <v>9.9707389850788239E-2</v>
      </c>
    </row>
    <row r="49" spans="1:16" ht="20.100000000000001" customHeight="1" x14ac:dyDescent="0.25">
      <c r="A49" s="38" t="s">
        <v>172</v>
      </c>
      <c r="B49" s="19">
        <v>14.740000000000002</v>
      </c>
      <c r="C49" s="140">
        <v>69.61</v>
      </c>
      <c r="D49" s="247">
        <f t="shared" si="32"/>
        <v>4.4057735360666659E-3</v>
      </c>
      <c r="E49" s="215">
        <f t="shared" si="33"/>
        <v>3.6005234491783611E-2</v>
      </c>
      <c r="F49" s="52">
        <f t="shared" si="43"/>
        <v>3.722523744911804</v>
      </c>
      <c r="H49" s="19">
        <v>5.6630000000000003</v>
      </c>
      <c r="I49" s="140">
        <v>21.618000000000002</v>
      </c>
      <c r="J49" s="247">
        <f t="shared" si="34"/>
        <v>3.823584419653075E-3</v>
      </c>
      <c r="K49" s="215">
        <f t="shared" si="35"/>
        <v>2.7009164225163824E-2</v>
      </c>
      <c r="L49" s="52">
        <f t="shared" si="47"/>
        <v>2.8174112661133677</v>
      </c>
      <c r="N49" s="27">
        <f t="shared" ref="N49:N50" si="51">(H49/B49)*10</f>
        <v>3.8419267299864313</v>
      </c>
      <c r="O49" s="152">
        <f t="shared" ref="O49:O50" si="52">(I49/C49)*10</f>
        <v>3.1055882775463299</v>
      </c>
      <c r="P49" s="52">
        <f t="shared" ref="P49:P50" si="53">(O49-N49)/N49</f>
        <v>-0.19165864010183814</v>
      </c>
    </row>
    <row r="50" spans="1:16" ht="20.100000000000001" customHeight="1" x14ac:dyDescent="0.25">
      <c r="A50" s="38" t="s">
        <v>177</v>
      </c>
      <c r="B50" s="19">
        <v>58.050000000000011</v>
      </c>
      <c r="C50" s="140">
        <v>46.9</v>
      </c>
      <c r="D50" s="247">
        <f t="shared" si="32"/>
        <v>1.735109591374966E-2</v>
      </c>
      <c r="E50" s="215">
        <f t="shared" si="33"/>
        <v>2.4258662514935372E-2</v>
      </c>
      <c r="F50" s="52">
        <f t="shared" si="43"/>
        <v>-0.19207579672695971</v>
      </c>
      <c r="H50" s="19">
        <v>22.919999999999998</v>
      </c>
      <c r="I50" s="140">
        <v>18.149999999999999</v>
      </c>
      <c r="J50" s="247">
        <f t="shared" si="34"/>
        <v>1.5475287815371441E-2</v>
      </c>
      <c r="K50" s="215">
        <f t="shared" si="35"/>
        <v>2.2676303575109785E-2</v>
      </c>
      <c r="L50" s="52">
        <f t="shared" si="47"/>
        <v>-0.20811518324607331</v>
      </c>
      <c r="N50" s="27">
        <f t="shared" si="51"/>
        <v>3.9483204134366909</v>
      </c>
      <c r="O50" s="152">
        <f t="shared" si="52"/>
        <v>3.8699360341151383</v>
      </c>
      <c r="P50" s="52">
        <f t="shared" si="53"/>
        <v>-1.985258821822047E-2</v>
      </c>
    </row>
    <row r="51" spans="1:16" ht="20.100000000000001" customHeight="1" x14ac:dyDescent="0.25">
      <c r="A51" s="38" t="s">
        <v>194</v>
      </c>
      <c r="B51" s="19">
        <v>38.669999999999995</v>
      </c>
      <c r="C51" s="140">
        <v>23.47</v>
      </c>
      <c r="D51" s="247">
        <f t="shared" si="32"/>
        <v>1.1558430301200674E-2</v>
      </c>
      <c r="E51" s="215">
        <f t="shared" si="33"/>
        <v>1.2139676102889834E-2</v>
      </c>
      <c r="F51" s="52">
        <f t="shared" si="43"/>
        <v>-0.39306956296870954</v>
      </c>
      <c r="H51" s="19">
        <v>15.713999999999999</v>
      </c>
      <c r="I51" s="140">
        <v>13.420999999999998</v>
      </c>
      <c r="J51" s="247">
        <f t="shared" si="34"/>
        <v>1.0609889735198379E-2</v>
      </c>
      <c r="K51" s="215">
        <f t="shared" si="35"/>
        <v>1.676797081441038E-2</v>
      </c>
      <c r="L51" s="52">
        <f t="shared" si="47"/>
        <v>-0.14592083492427144</v>
      </c>
      <c r="N51" s="27">
        <f t="shared" ref="N51" si="54">(H51/B51)*10</f>
        <v>4.0636152055857258</v>
      </c>
      <c r="O51" s="152">
        <f t="shared" ref="O51" si="55">(I51/C51)*10</f>
        <v>5.7183638687686402</v>
      </c>
      <c r="P51" s="52">
        <f t="shared" ref="P51" si="56">(O51-N51)/N51</f>
        <v>0.4072109635056847</v>
      </c>
    </row>
    <row r="52" spans="1:16" ht="20.100000000000001" customHeight="1" x14ac:dyDescent="0.25">
      <c r="A52" s="38" t="s">
        <v>193</v>
      </c>
      <c r="B52" s="19">
        <v>24.759999999999998</v>
      </c>
      <c r="C52" s="140">
        <v>26.35</v>
      </c>
      <c r="D52" s="247">
        <f t="shared" si="32"/>
        <v>7.4007430632978717E-3</v>
      </c>
      <c r="E52" s="215">
        <f t="shared" si="33"/>
        <v>1.3629333843679044E-2</v>
      </c>
      <c r="F52" s="52">
        <f t="shared" si="43"/>
        <v>6.4216478190630186E-2</v>
      </c>
      <c r="H52" s="19">
        <v>10.232000000000001</v>
      </c>
      <c r="I52" s="140">
        <v>11.483000000000001</v>
      </c>
      <c r="J52" s="247">
        <f t="shared" si="34"/>
        <v>6.9085141765654716E-3</v>
      </c>
      <c r="K52" s="215">
        <f t="shared" si="35"/>
        <v>1.4346666333497834E-2</v>
      </c>
      <c r="L52" s="52">
        <f t="shared" si="47"/>
        <v>0.12226348709929626</v>
      </c>
      <c r="N52" s="27">
        <f t="shared" ref="N52" si="57">(H52/B52)*10</f>
        <v>4.1324717285945081</v>
      </c>
      <c r="O52" s="152">
        <f t="shared" ref="O52" si="58">(I52/C52)*10</f>
        <v>4.3578747628083487</v>
      </c>
      <c r="P52" s="52">
        <f t="shared" ref="P52" si="59">(O52-N52)/N52</f>
        <v>5.4544362071292943E-2</v>
      </c>
    </row>
    <row r="53" spans="1:16" ht="20.100000000000001" customHeight="1" x14ac:dyDescent="0.25">
      <c r="A53" s="38" t="s">
        <v>182</v>
      </c>
      <c r="B53" s="19">
        <v>3.88</v>
      </c>
      <c r="C53" s="140">
        <v>14.299999999999999</v>
      </c>
      <c r="D53" s="247">
        <f t="shared" si="32"/>
        <v>1.1597287191274534E-3</v>
      </c>
      <c r="E53" s="215">
        <f t="shared" si="33"/>
        <v>7.3965644768353052E-3</v>
      </c>
      <c r="F53" s="52">
        <f t="shared" si="43"/>
        <v>2.6855670103092781</v>
      </c>
      <c r="H53" s="19">
        <v>3.0509999999999997</v>
      </c>
      <c r="I53" s="140">
        <v>7.1060000000000008</v>
      </c>
      <c r="J53" s="247">
        <f t="shared" si="34"/>
        <v>2.0599957733288946E-3</v>
      </c>
      <c r="K53" s="215">
        <f t="shared" si="35"/>
        <v>8.8781164300126818E-3</v>
      </c>
      <c r="L53" s="52">
        <f t="shared" ref="L53" si="60">(I53-H53)/H53</f>
        <v>1.3290724352671262</v>
      </c>
      <c r="N53" s="27">
        <f t="shared" ref="N53" si="61">(H53/B53)*10</f>
        <v>7.8634020618556697</v>
      </c>
      <c r="O53" s="152">
        <f t="shared" ref="O53" si="62">(I53/C53)*10</f>
        <v>4.9692307692307702</v>
      </c>
      <c r="P53" s="52">
        <f t="shared" ref="P53" si="63">(O53-N53)/N53</f>
        <v>-0.36805587071073781</v>
      </c>
    </row>
    <row r="54" spans="1:16" ht="20.100000000000001" customHeight="1" x14ac:dyDescent="0.25">
      <c r="A54" s="38" t="s">
        <v>192</v>
      </c>
      <c r="B54" s="19">
        <v>10.35</v>
      </c>
      <c r="C54" s="140">
        <v>8.3600000000000012</v>
      </c>
      <c r="D54" s="247">
        <f t="shared" si="32"/>
        <v>3.0936062481879234E-3</v>
      </c>
      <c r="E54" s="215">
        <f t="shared" si="33"/>
        <v>4.3241453864575645E-3</v>
      </c>
      <c r="F54" s="52">
        <f t="shared" si="43"/>
        <v>-0.19227053140096603</v>
      </c>
      <c r="H54" s="19">
        <v>6.8140000000000001</v>
      </c>
      <c r="I54" s="140">
        <v>5.9239999999999995</v>
      </c>
      <c r="J54" s="247">
        <f t="shared" si="34"/>
        <v>4.6007247458089446E-3</v>
      </c>
      <c r="K54" s="215">
        <f t="shared" si="35"/>
        <v>7.4013455856171001E-3</v>
      </c>
      <c r="L54" s="52">
        <f t="shared" si="41"/>
        <v>-0.13061344291165256</v>
      </c>
      <c r="N54" s="27">
        <f t="shared" ref="N54" si="64">(H54/B54)*10</f>
        <v>6.5835748792270534</v>
      </c>
      <c r="O54" s="152">
        <f t="shared" ref="O54" si="65">(I54/C54)*10</f>
        <v>7.0861244019138736</v>
      </c>
      <c r="P54" s="52">
        <f t="shared" ref="P54" si="66">(O54-N54)/N54</f>
        <v>7.6333835629712188E-2</v>
      </c>
    </row>
    <row r="55" spans="1:16" ht="20.100000000000001" customHeight="1" thickBot="1" x14ac:dyDescent="0.3">
      <c r="A55" s="8" t="s">
        <v>17</v>
      </c>
      <c r="B55" s="19">
        <f>B56-SUM(B39:B54)</f>
        <v>176.23000000000002</v>
      </c>
      <c r="C55" s="140">
        <f>C56-SUM(C39:C54)</f>
        <v>58.3599999999999</v>
      </c>
      <c r="D55" s="247">
        <f t="shared" si="32"/>
        <v>5.2674997982430707E-2</v>
      </c>
      <c r="E55" s="215">
        <f t="shared" si="33"/>
        <v>3.0186258941825715E-2</v>
      </c>
      <c r="F55" s="52">
        <f t="shared" ref="F55" si="67">(C55-B55)/B55</f>
        <v>-0.66884185439482557</v>
      </c>
      <c r="H55" s="19">
        <f>H56-SUM(H39:H54)</f>
        <v>57.210000000000036</v>
      </c>
      <c r="I55" s="140">
        <f>I56-SUM(I39:I54)</f>
        <v>27.457000000000107</v>
      </c>
      <c r="J55" s="247">
        <f t="shared" si="34"/>
        <v>3.8627452701457274E-2</v>
      </c>
      <c r="K55" s="215">
        <f t="shared" si="35"/>
        <v>3.430431224582875E-2</v>
      </c>
      <c r="L55" s="52">
        <f t="shared" ref="L55" si="68">(I55-H55)/H55</f>
        <v>-0.52006642195420227</v>
      </c>
      <c r="N55" s="27">
        <f t="shared" si="44"/>
        <v>3.2463258242070041</v>
      </c>
      <c r="O55" s="152">
        <f t="shared" si="45"/>
        <v>4.7047635366689775</v>
      </c>
      <c r="P55" s="52">
        <f t="shared" si="46"/>
        <v>0.44925795851629685</v>
      </c>
    </row>
    <row r="56" spans="1:16" ht="26.25" customHeight="1" thickBot="1" x14ac:dyDescent="0.3">
      <c r="A56" s="12" t="s">
        <v>18</v>
      </c>
      <c r="B56" s="17">
        <v>3345.6100000000006</v>
      </c>
      <c r="C56" s="145">
        <v>1933.3299999999997</v>
      </c>
      <c r="D56" s="253">
        <f>SUM(D39:D55)</f>
        <v>0.99999999999999967</v>
      </c>
      <c r="E56" s="254">
        <f>SUM(E39:E55)</f>
        <v>1</v>
      </c>
      <c r="F56" s="57">
        <f t="shared" si="38"/>
        <v>-0.42212929779621672</v>
      </c>
      <c r="G56" s="1"/>
      <c r="H56" s="17">
        <v>1481.0710000000001</v>
      </c>
      <c r="I56" s="145">
        <v>800.3950000000001</v>
      </c>
      <c r="J56" s="253">
        <f>SUM(J39:J55)</f>
        <v>1</v>
      </c>
      <c r="K56" s="254">
        <f>SUM(K39:K55)</f>
        <v>1</v>
      </c>
      <c r="L56" s="57">
        <f t="shared" si="39"/>
        <v>-0.45958363913681383</v>
      </c>
      <c r="M56" s="1"/>
      <c r="N56" s="29">
        <f t="shared" si="36"/>
        <v>4.4269086952753005</v>
      </c>
      <c r="O56" s="146">
        <f t="shared" si="37"/>
        <v>4.1399812758297871</v>
      </c>
      <c r="P56" s="57">
        <f t="shared" si="8"/>
        <v>-6.4814397403710158E-2</v>
      </c>
    </row>
    <row r="58" spans="1:16" ht="15.75" thickBot="1" x14ac:dyDescent="0.3"/>
    <row r="59" spans="1:16" x14ac:dyDescent="0.25">
      <c r="A59" s="368" t="s">
        <v>15</v>
      </c>
      <c r="B59" s="362" t="s">
        <v>1</v>
      </c>
      <c r="C59" s="355"/>
      <c r="D59" s="362" t="s">
        <v>104</v>
      </c>
      <c r="E59" s="355"/>
      <c r="F59" s="130" t="s">
        <v>0</v>
      </c>
      <c r="H59" s="371" t="s">
        <v>19</v>
      </c>
      <c r="I59" s="372"/>
      <c r="J59" s="362" t="s">
        <v>104</v>
      </c>
      <c r="K59" s="360"/>
      <c r="L59" s="130" t="s">
        <v>0</v>
      </c>
      <c r="N59" s="354" t="s">
        <v>22</v>
      </c>
      <c r="O59" s="355"/>
      <c r="P59" s="130" t="s">
        <v>0</v>
      </c>
    </row>
    <row r="60" spans="1:16" x14ac:dyDescent="0.25">
      <c r="A60" s="369"/>
      <c r="B60" s="363" t="str">
        <f>B5</f>
        <v>jan-jul</v>
      </c>
      <c r="C60" s="357"/>
      <c r="D60" s="363" t="str">
        <f>B5</f>
        <v>jan-jul</v>
      </c>
      <c r="E60" s="357"/>
      <c r="F60" s="131" t="str">
        <f>F37</f>
        <v>2024/2023</v>
      </c>
      <c r="H60" s="352" t="str">
        <f>B5</f>
        <v>jan-jul</v>
      </c>
      <c r="I60" s="357"/>
      <c r="J60" s="363" t="str">
        <f>B5</f>
        <v>jan-jul</v>
      </c>
      <c r="K60" s="353"/>
      <c r="L60" s="131" t="str">
        <f>L37</f>
        <v>2024/2023</v>
      </c>
      <c r="N60" s="352" t="str">
        <f>B5</f>
        <v>jan-jul</v>
      </c>
      <c r="O60" s="353"/>
      <c r="P60" s="131" t="str">
        <f>P37</f>
        <v>2024/2023</v>
      </c>
    </row>
    <row r="61" spans="1:16" ht="19.5" customHeight="1" thickBot="1" x14ac:dyDescent="0.3">
      <c r="A61" s="370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173</v>
      </c>
      <c r="B62" s="39">
        <v>416.81</v>
      </c>
      <c r="C62" s="147">
        <v>1463.55</v>
      </c>
      <c r="D62" s="247">
        <f t="shared" ref="D62:D83" si="69">B62/$B$84</f>
        <v>6.5678984332282281E-2</v>
      </c>
      <c r="E62" s="246">
        <f t="shared" ref="E62:E83" si="70">C62/$C$84</f>
        <v>0.21641312127001402</v>
      </c>
      <c r="F62" s="52">
        <f t="shared" ref="F62:F83" si="71">(C62-B62)/B62</f>
        <v>2.5113121086346295</v>
      </c>
      <c r="H62" s="19">
        <v>156.49799999999999</v>
      </c>
      <c r="I62" s="147">
        <v>815.0830000000002</v>
      </c>
      <c r="J62" s="245">
        <f t="shared" ref="J62:J84" si="72">H62/$H$84</f>
        <v>4.1159941423263201E-2</v>
      </c>
      <c r="K62" s="246">
        <f t="shared" ref="K62:K84" si="73">I62/$I$84</f>
        <v>0.1884284356946522</v>
      </c>
      <c r="L62" s="52">
        <f t="shared" ref="L62:L74" si="74">(I62-H62)/H62</f>
        <v>4.2082646423596488</v>
      </c>
      <c r="N62" s="40">
        <f t="shared" ref="N62" si="75">(H62/B62)*10</f>
        <v>3.7546603968234926</v>
      </c>
      <c r="O62" s="143">
        <f t="shared" ref="O62" si="76">(I62/C62)*10</f>
        <v>5.5692186806053794</v>
      </c>
      <c r="P62" s="52">
        <f t="shared" ref="P62" si="77">(O62-N62)/N62</f>
        <v>0.48328159993298841</v>
      </c>
    </row>
    <row r="63" spans="1:16" ht="20.100000000000001" customHeight="1" x14ac:dyDescent="0.25">
      <c r="A63" s="38" t="s">
        <v>164</v>
      </c>
      <c r="B63" s="19">
        <v>1254.9200000000003</v>
      </c>
      <c r="C63" s="140">
        <v>1108.8600000000001</v>
      </c>
      <c r="D63" s="247">
        <f t="shared" si="69"/>
        <v>0.19774446634741896</v>
      </c>
      <c r="E63" s="215">
        <f t="shared" si="70"/>
        <v>0.16396559984385078</v>
      </c>
      <c r="F63" s="52">
        <f t="shared" si="71"/>
        <v>-0.11638988939534005</v>
      </c>
      <c r="H63" s="19">
        <v>765.06600000000003</v>
      </c>
      <c r="I63" s="140">
        <v>766.00299999999993</v>
      </c>
      <c r="J63" s="214">
        <f t="shared" si="72"/>
        <v>0.20121708740642236</v>
      </c>
      <c r="K63" s="215">
        <f t="shared" si="73"/>
        <v>0.17708226895593532</v>
      </c>
      <c r="L63" s="52">
        <f t="shared" si="74"/>
        <v>1.2247309382457175E-3</v>
      </c>
      <c r="N63" s="40">
        <f t="shared" ref="N63:N64" si="78">(H63/B63)*10</f>
        <v>6.0965320498517812</v>
      </c>
      <c r="O63" s="143">
        <f t="shared" ref="O63:O64" si="79">(I63/C63)*10</f>
        <v>6.9080226538967935</v>
      </c>
      <c r="P63" s="52">
        <f t="shared" si="8"/>
        <v>0.1331069200341104</v>
      </c>
    </row>
    <row r="64" spans="1:16" ht="20.100000000000001" customHeight="1" x14ac:dyDescent="0.25">
      <c r="A64" s="38" t="s">
        <v>165</v>
      </c>
      <c r="B64" s="19">
        <v>596.63</v>
      </c>
      <c r="C64" s="140">
        <v>439.86</v>
      </c>
      <c r="D64" s="247">
        <f t="shared" si="69"/>
        <v>9.4014184933589817E-2</v>
      </c>
      <c r="E64" s="215">
        <f t="shared" si="70"/>
        <v>6.5041491935245388E-2</v>
      </c>
      <c r="F64" s="52">
        <f t="shared" si="71"/>
        <v>-0.26275916397097027</v>
      </c>
      <c r="H64" s="19">
        <v>627.67599999999993</v>
      </c>
      <c r="I64" s="140">
        <v>678.07500000000016</v>
      </c>
      <c r="J64" s="214">
        <f t="shared" si="72"/>
        <v>0.16508266810303104</v>
      </c>
      <c r="K64" s="215">
        <f t="shared" si="73"/>
        <v>0.15675533845467429</v>
      </c>
      <c r="L64" s="52">
        <f t="shared" si="74"/>
        <v>8.0294610595275637E-2</v>
      </c>
      <c r="N64" s="40">
        <f t="shared" si="78"/>
        <v>10.520355999530697</v>
      </c>
      <c r="O64" s="143">
        <f t="shared" si="79"/>
        <v>15.41570045014323</v>
      </c>
      <c r="P64" s="52">
        <f t="shared" si="8"/>
        <v>0.46532117837370812</v>
      </c>
    </row>
    <row r="65" spans="1:16" ht="20.100000000000001" customHeight="1" x14ac:dyDescent="0.25">
      <c r="A65" s="38" t="s">
        <v>171</v>
      </c>
      <c r="B65" s="19">
        <v>1026.5899999999999</v>
      </c>
      <c r="C65" s="140">
        <v>421.46999999999997</v>
      </c>
      <c r="D65" s="247">
        <f t="shared" si="69"/>
        <v>0.16176528520351638</v>
      </c>
      <c r="E65" s="215">
        <f t="shared" si="70"/>
        <v>6.2322187982421381E-2</v>
      </c>
      <c r="F65" s="52">
        <f t="shared" si="71"/>
        <v>-0.58944661451991542</v>
      </c>
      <c r="H65" s="19">
        <v>526.29299999999989</v>
      </c>
      <c r="I65" s="140">
        <v>304.40999999999997</v>
      </c>
      <c r="J65" s="214">
        <f t="shared" si="72"/>
        <v>0.13841831238401422</v>
      </c>
      <c r="K65" s="215">
        <f t="shared" si="73"/>
        <v>7.0372587957065788E-2</v>
      </c>
      <c r="L65" s="52">
        <f t="shared" si="74"/>
        <v>-0.42159595510485598</v>
      </c>
      <c r="N65" s="40">
        <f t="shared" ref="N65:N67" si="80">(H65/B65)*10</f>
        <v>5.1266133509969887</v>
      </c>
      <c r="O65" s="143">
        <f t="shared" ref="O65:O67" si="81">(I65/C65)*10</f>
        <v>7.2225781194391061</v>
      </c>
      <c r="P65" s="52">
        <f t="shared" ref="P65:P67" si="82">(O65-N65)/N65</f>
        <v>0.40884003238405109</v>
      </c>
    </row>
    <row r="66" spans="1:16" ht="20.100000000000001" customHeight="1" x14ac:dyDescent="0.25">
      <c r="A66" s="38" t="s">
        <v>179</v>
      </c>
      <c r="B66" s="19">
        <v>66.36999999999999</v>
      </c>
      <c r="C66" s="140">
        <v>59.09999999999998</v>
      </c>
      <c r="D66" s="247">
        <f t="shared" si="69"/>
        <v>1.04582764092358E-2</v>
      </c>
      <c r="E66" s="215">
        <f t="shared" si="70"/>
        <v>8.7390355417019065E-3</v>
      </c>
      <c r="F66" s="52">
        <f>(C65-B65)/B65</f>
        <v>-0.58944661451991542</v>
      </c>
      <c r="H66" s="19">
        <v>304.45299999999997</v>
      </c>
      <c r="I66" s="140">
        <v>295.64300000000003</v>
      </c>
      <c r="J66" s="214">
        <f t="shared" si="72"/>
        <v>8.0073021036286413E-2</v>
      </c>
      <c r="K66" s="215">
        <f t="shared" si="73"/>
        <v>6.8345859273318238E-2</v>
      </c>
      <c r="L66" s="52">
        <f t="shared" si="74"/>
        <v>-2.8937143007294875E-2</v>
      </c>
      <c r="N66" s="40">
        <f t="shared" ref="N66" si="83">(H66/B66)*10</f>
        <v>45.872080759379237</v>
      </c>
      <c r="O66" s="143">
        <f t="shared" ref="O66" si="84">(I66/C66)*10</f>
        <v>50.02419627749579</v>
      </c>
      <c r="P66" s="52">
        <f t="shared" ref="P66" si="85">(O66-N66)/N66</f>
        <v>9.0515089993330855E-2</v>
      </c>
    </row>
    <row r="67" spans="1:16" ht="20.100000000000001" customHeight="1" x14ac:dyDescent="0.25">
      <c r="A67" s="38" t="s">
        <v>166</v>
      </c>
      <c r="B67" s="19">
        <v>440.63000000000011</v>
      </c>
      <c r="C67" s="140">
        <v>470.03999999999991</v>
      </c>
      <c r="D67" s="247">
        <f t="shared" si="69"/>
        <v>6.943242932351322E-2</v>
      </c>
      <c r="E67" s="215">
        <f t="shared" si="70"/>
        <v>6.9504166937759126E-2</v>
      </c>
      <c r="F67" s="52">
        <f t="shared" si="71"/>
        <v>6.6745341896829069E-2</v>
      </c>
      <c r="H67" s="19">
        <v>196.72400000000007</v>
      </c>
      <c r="I67" s="140">
        <v>227.083</v>
      </c>
      <c r="J67" s="214">
        <f t="shared" si="72"/>
        <v>5.1739628088218595E-2</v>
      </c>
      <c r="K67" s="215">
        <f t="shared" si="73"/>
        <v>5.2496364741809971E-2</v>
      </c>
      <c r="L67" s="52">
        <f t="shared" si="74"/>
        <v>0.15432280758829584</v>
      </c>
      <c r="N67" s="40">
        <f t="shared" si="80"/>
        <v>4.4646074938156737</v>
      </c>
      <c r="O67" s="143">
        <f t="shared" si="81"/>
        <v>4.8311420304654931</v>
      </c>
      <c r="P67" s="52">
        <f t="shared" si="82"/>
        <v>8.2097818712515952E-2</v>
      </c>
    </row>
    <row r="68" spans="1:16" ht="20.100000000000001" customHeight="1" x14ac:dyDescent="0.25">
      <c r="A68" s="38" t="s">
        <v>168</v>
      </c>
      <c r="B68" s="19">
        <v>322.69</v>
      </c>
      <c r="C68" s="140">
        <v>407.79</v>
      </c>
      <c r="D68" s="247">
        <f t="shared" si="69"/>
        <v>5.0847991780869385E-2</v>
      </c>
      <c r="E68" s="215">
        <f t="shared" si="70"/>
        <v>6.0299345237743177E-2</v>
      </c>
      <c r="F68" s="52">
        <f t="shared" si="71"/>
        <v>0.26372059871703502</v>
      </c>
      <c r="H68" s="19">
        <v>159.18800000000002</v>
      </c>
      <c r="I68" s="140">
        <v>185.32800000000006</v>
      </c>
      <c r="J68" s="214">
        <f t="shared" si="72"/>
        <v>4.1867428052028928E-2</v>
      </c>
      <c r="K68" s="215">
        <f t="shared" si="73"/>
        <v>4.2843569465218272E-2</v>
      </c>
      <c r="L68" s="52">
        <f t="shared" si="74"/>
        <v>0.16420835741387568</v>
      </c>
      <c r="N68" s="40">
        <f t="shared" ref="N68:N69" si="86">(H68/B68)*10</f>
        <v>4.9331556602311819</v>
      </c>
      <c r="O68" s="143">
        <f t="shared" ref="O68:O69" si="87">(I68/C68)*10</f>
        <v>4.544692120944605</v>
      </c>
      <c r="P68" s="52">
        <f t="shared" ref="P68:P69" si="88">(O68-N68)/N68</f>
        <v>-7.874544531772841E-2</v>
      </c>
    </row>
    <row r="69" spans="1:16" ht="20.100000000000001" customHeight="1" x14ac:dyDescent="0.25">
      <c r="A69" s="38" t="s">
        <v>174</v>
      </c>
      <c r="B69" s="19">
        <v>209.49</v>
      </c>
      <c r="C69" s="140">
        <v>216.56999999999996</v>
      </c>
      <c r="D69" s="247">
        <f t="shared" si="69"/>
        <v>3.3010461427916353E-2</v>
      </c>
      <c r="E69" s="215">
        <f t="shared" si="70"/>
        <v>3.2023907398754353E-2</v>
      </c>
      <c r="F69" s="52">
        <f t="shared" si="71"/>
        <v>3.379636259487305E-2</v>
      </c>
      <c r="H69" s="19">
        <v>139.69299999999998</v>
      </c>
      <c r="I69" s="140">
        <v>151.56099999999998</v>
      </c>
      <c r="J69" s="214">
        <f t="shared" si="72"/>
        <v>3.6740122539840166E-2</v>
      </c>
      <c r="K69" s="215">
        <f t="shared" si="73"/>
        <v>3.5037415996060736E-2</v>
      </c>
      <c r="L69" s="52">
        <f t="shared" si="74"/>
        <v>8.4957728733723203E-2</v>
      </c>
      <c r="N69" s="40">
        <f t="shared" si="86"/>
        <v>6.6682419208554098</v>
      </c>
      <c r="O69" s="143">
        <f t="shared" si="87"/>
        <v>6.9982453710116825</v>
      </c>
      <c r="P69" s="52">
        <f t="shared" si="88"/>
        <v>4.9488823901868803E-2</v>
      </c>
    </row>
    <row r="70" spans="1:16" ht="20.100000000000001" customHeight="1" x14ac:dyDescent="0.25">
      <c r="A70" s="38" t="s">
        <v>222</v>
      </c>
      <c r="B70" s="19">
        <v>128.43</v>
      </c>
      <c r="C70" s="140">
        <v>295.80999999999995</v>
      </c>
      <c r="D70" s="247">
        <f t="shared" si="69"/>
        <v>2.0237403032065001E-2</v>
      </c>
      <c r="E70" s="215">
        <f t="shared" si="70"/>
        <v>4.3741016981232513E-2</v>
      </c>
      <c r="F70" s="52">
        <f t="shared" si="71"/>
        <v>1.3032780502997736</v>
      </c>
      <c r="H70" s="19">
        <v>58.231000000000002</v>
      </c>
      <c r="I70" s="140">
        <v>137.08199999999999</v>
      </c>
      <c r="J70" s="214">
        <f t="shared" si="72"/>
        <v>1.531511296641516E-2</v>
      </c>
      <c r="K70" s="215">
        <f t="shared" si="73"/>
        <v>3.1690204337342709E-2</v>
      </c>
      <c r="L70" s="52">
        <f t="shared" si="74"/>
        <v>1.354106918995037</v>
      </c>
      <c r="N70" s="40">
        <f t="shared" ref="N70:N71" si="89">(H70/B70)*10</f>
        <v>4.5340652495522855</v>
      </c>
      <c r="O70" s="143">
        <f t="shared" ref="O70:O71" si="90">(I70/C70)*10</f>
        <v>4.6341232547919278</v>
      </c>
      <c r="P70" s="52">
        <f t="shared" ref="P70:P71" si="91">(O70-N70)/N70</f>
        <v>2.2068055868742172E-2</v>
      </c>
    </row>
    <row r="71" spans="1:16" ht="20.100000000000001" customHeight="1" x14ac:dyDescent="0.25">
      <c r="A71" s="38" t="s">
        <v>183</v>
      </c>
      <c r="B71" s="19">
        <v>398.67999999999995</v>
      </c>
      <c r="C71" s="140">
        <v>238.66</v>
      </c>
      <c r="D71" s="247">
        <f t="shared" si="69"/>
        <v>6.2822143119393242E-2</v>
      </c>
      <c r="E71" s="215">
        <f t="shared" si="70"/>
        <v>3.5290325251820263E-2</v>
      </c>
      <c r="F71" s="52">
        <f t="shared" si="71"/>
        <v>-0.40137453596869666</v>
      </c>
      <c r="H71" s="19">
        <v>212.78</v>
      </c>
      <c r="I71" s="140">
        <v>118.651</v>
      </c>
      <c r="J71" s="214">
        <f t="shared" si="72"/>
        <v>5.5962455341550338E-2</v>
      </c>
      <c r="K71" s="215">
        <f t="shared" si="73"/>
        <v>2.7429381208547071E-2</v>
      </c>
      <c r="L71" s="52">
        <f t="shared" si="74"/>
        <v>-0.44237710311119466</v>
      </c>
      <c r="N71" s="40">
        <f t="shared" si="89"/>
        <v>5.3371124711548115</v>
      </c>
      <c r="O71" s="143">
        <f t="shared" si="90"/>
        <v>4.9715494846224759</v>
      </c>
      <c r="P71" s="52">
        <f t="shared" si="91"/>
        <v>-6.8494525552547939E-2</v>
      </c>
    </row>
    <row r="72" spans="1:16" ht="20.100000000000001" customHeight="1" x14ac:dyDescent="0.25">
      <c r="A72" s="38" t="s">
        <v>202</v>
      </c>
      <c r="B72" s="19">
        <v>112.49</v>
      </c>
      <c r="C72" s="140">
        <v>275.26</v>
      </c>
      <c r="D72" s="247">
        <f t="shared" si="69"/>
        <v>1.7725651849855889E-2</v>
      </c>
      <c r="E72" s="215">
        <f t="shared" si="70"/>
        <v>4.0702316805564596E-2</v>
      </c>
      <c r="F72" s="52">
        <f t="shared" si="71"/>
        <v>1.4469730642723797</v>
      </c>
      <c r="H72" s="19">
        <v>30.709999999999997</v>
      </c>
      <c r="I72" s="140">
        <v>106.288</v>
      </c>
      <c r="J72" s="214">
        <f t="shared" si="72"/>
        <v>8.0769198399239153E-3</v>
      </c>
      <c r="K72" s="215">
        <f t="shared" si="73"/>
        <v>2.4571340063666139E-2</v>
      </c>
      <c r="L72" s="52">
        <f t="shared" si="74"/>
        <v>2.4610224682513842</v>
      </c>
      <c r="N72" s="40">
        <f t="shared" ref="N72" si="92">(H72/B72)*10</f>
        <v>2.7300204462618898</v>
      </c>
      <c r="O72" s="143">
        <f t="shared" ref="O72" si="93">(I72/C72)*10</f>
        <v>3.8613674344256337</v>
      </c>
      <c r="P72" s="52">
        <f t="shared" ref="P72" si="94">(O72-N72)/N72</f>
        <v>0.41440971246675207</v>
      </c>
    </row>
    <row r="73" spans="1:16" ht="20.100000000000001" customHeight="1" x14ac:dyDescent="0.25">
      <c r="A73" s="38" t="s">
        <v>180</v>
      </c>
      <c r="B73" s="19">
        <v>112.47</v>
      </c>
      <c r="C73" s="140">
        <v>123.07999999999998</v>
      </c>
      <c r="D73" s="247">
        <f t="shared" si="69"/>
        <v>1.7722500342726391E-2</v>
      </c>
      <c r="E73" s="215">
        <f t="shared" si="70"/>
        <v>1.8199669957236392E-2</v>
      </c>
      <c r="F73" s="52">
        <f t="shared" si="71"/>
        <v>9.4336267449097413E-2</v>
      </c>
      <c r="H73" s="19">
        <v>90.016999999999982</v>
      </c>
      <c r="I73" s="140">
        <v>78.446000000000012</v>
      </c>
      <c r="J73" s="214">
        <f t="shared" si="72"/>
        <v>2.367502745784536E-2</v>
      </c>
      <c r="K73" s="215">
        <f t="shared" si="73"/>
        <v>1.8134910268650783E-2</v>
      </c>
      <c r="L73" s="52">
        <f t="shared" si="74"/>
        <v>-0.12854238643811694</v>
      </c>
      <c r="N73" s="40">
        <f t="shared" ref="N73" si="95">(H73/B73)*10</f>
        <v>8.0036454165555249</v>
      </c>
      <c r="O73" s="143">
        <f t="shared" ref="O73" si="96">(I73/C73)*10</f>
        <v>6.3735781605459882</v>
      </c>
      <c r="P73" s="52">
        <f t="shared" ref="P73" si="97">(O73-N73)/N73</f>
        <v>-0.2036656012568655</v>
      </c>
    </row>
    <row r="74" spans="1:16" ht="20.100000000000001" customHeight="1" x14ac:dyDescent="0.25">
      <c r="A74" s="38" t="s">
        <v>208</v>
      </c>
      <c r="B74" s="19">
        <v>322.83000000000004</v>
      </c>
      <c r="C74" s="140">
        <v>249.75000000000003</v>
      </c>
      <c r="D74" s="247">
        <f t="shared" si="69"/>
        <v>5.0870052330775871E-2</v>
      </c>
      <c r="E74" s="215">
        <f t="shared" si="70"/>
        <v>3.6930188266329142E-2</v>
      </c>
      <c r="F74" s="52">
        <f t="shared" si="71"/>
        <v>-0.22637301366044049</v>
      </c>
      <c r="H74" s="19">
        <v>117.89699999999999</v>
      </c>
      <c r="I74" s="140">
        <v>61.838999999999999</v>
      </c>
      <c r="J74" s="214">
        <f t="shared" si="72"/>
        <v>3.1007639803565933E-2</v>
      </c>
      <c r="K74" s="215">
        <f t="shared" si="73"/>
        <v>1.4295753972198653E-2</v>
      </c>
      <c r="L74" s="52">
        <f t="shared" si="74"/>
        <v>-0.47548283671340236</v>
      </c>
      <c r="N74" s="40">
        <f t="shared" ref="N74:N75" si="98">(H74/B74)*10</f>
        <v>3.6519840163553567</v>
      </c>
      <c r="O74" s="143">
        <f t="shared" ref="O74:O75" si="99">(I74/C74)*10</f>
        <v>2.4760360360360356</v>
      </c>
      <c r="P74" s="52">
        <f t="shared" ref="P74:P75" si="100">(O74-N74)/N74</f>
        <v>-0.32200249920395474</v>
      </c>
    </row>
    <row r="75" spans="1:16" ht="20.100000000000001" customHeight="1" x14ac:dyDescent="0.25">
      <c r="A75" s="38" t="s">
        <v>184</v>
      </c>
      <c r="B75" s="19">
        <v>75.640000000000015</v>
      </c>
      <c r="C75" s="140">
        <v>200.44</v>
      </c>
      <c r="D75" s="247">
        <f t="shared" si="69"/>
        <v>1.1918999963757665E-2</v>
      </c>
      <c r="E75" s="215">
        <f t="shared" si="70"/>
        <v>2.9638786530942991E-2</v>
      </c>
      <c r="F75" s="52">
        <f t="shared" si="71"/>
        <v>1.6499206768905335</v>
      </c>
      <c r="H75" s="19">
        <v>40.037999999999997</v>
      </c>
      <c r="I75" s="140">
        <v>60.02000000000001</v>
      </c>
      <c r="J75" s="214">
        <f t="shared" si="72"/>
        <v>1.0530241502796278E-2</v>
      </c>
      <c r="K75" s="215">
        <f t="shared" si="73"/>
        <v>1.3875243024812228E-2</v>
      </c>
      <c r="L75" s="52">
        <f t="shared" ref="L75:L80" si="101">(I75-H75)/H75</f>
        <v>0.49907587791598018</v>
      </c>
      <c r="N75" s="40">
        <f t="shared" si="98"/>
        <v>5.2932310946589087</v>
      </c>
      <c r="O75" s="143">
        <f t="shared" si="99"/>
        <v>2.9944122929554986</v>
      </c>
      <c r="P75" s="52">
        <f t="shared" si="100"/>
        <v>-0.43429405604886856</v>
      </c>
    </row>
    <row r="76" spans="1:16" ht="20.100000000000001" customHeight="1" x14ac:dyDescent="0.25">
      <c r="A76" s="38" t="s">
        <v>187</v>
      </c>
      <c r="B76" s="19">
        <v>83.750000000000014</v>
      </c>
      <c r="C76" s="140">
        <v>75.809999999999988</v>
      </c>
      <c r="D76" s="247">
        <f t="shared" si="69"/>
        <v>1.31969361047687E-2</v>
      </c>
      <c r="E76" s="215">
        <f t="shared" si="70"/>
        <v>1.1209920210091737E-2</v>
      </c>
      <c r="F76" s="52">
        <f t="shared" si="71"/>
        <v>-9.4805970149254029E-2</v>
      </c>
      <c r="H76" s="19">
        <v>46.032000000000004</v>
      </c>
      <c r="I76" s="140">
        <v>43.612000000000002</v>
      </c>
      <c r="J76" s="214">
        <f t="shared" si="72"/>
        <v>1.2106700555889863E-2</v>
      </c>
      <c r="K76" s="215">
        <f t="shared" si="73"/>
        <v>1.0082090949651963E-2</v>
      </c>
      <c r="L76" s="52">
        <f t="shared" si="101"/>
        <v>-5.2572123740006985E-2</v>
      </c>
      <c r="N76" s="40">
        <f t="shared" ref="N76:N80" si="102">(H76/B76)*10</f>
        <v>5.4963582089552236</v>
      </c>
      <c r="O76" s="143">
        <f t="shared" ref="O76:O80" si="103">(I76/C76)*10</f>
        <v>5.7528030602822859</v>
      </c>
      <c r="P76" s="52">
        <f t="shared" ref="P76:P80" si="104">(O76-N76)/N76</f>
        <v>4.6657230401984419E-2</v>
      </c>
    </row>
    <row r="77" spans="1:16" ht="20.100000000000001" customHeight="1" x14ac:dyDescent="0.25">
      <c r="A77" s="38" t="s">
        <v>227</v>
      </c>
      <c r="B77" s="19">
        <v>6.0200000000000005</v>
      </c>
      <c r="C77" s="140">
        <v>13.57</v>
      </c>
      <c r="D77" s="247">
        <f t="shared" si="69"/>
        <v>9.4860364597859777E-4</v>
      </c>
      <c r="E77" s="215">
        <f t="shared" si="70"/>
        <v>2.0065771962926382E-3</v>
      </c>
      <c r="F77" s="52">
        <f t="shared" si="71"/>
        <v>1.2541528239202657</v>
      </c>
      <c r="H77" s="19">
        <v>20.069000000000003</v>
      </c>
      <c r="I77" s="140">
        <v>40.120999999999995</v>
      </c>
      <c r="J77" s="214">
        <f t="shared" si="72"/>
        <v>5.2782710604830051E-3</v>
      </c>
      <c r="K77" s="215">
        <f t="shared" si="73"/>
        <v>9.2750520726173138E-3</v>
      </c>
      <c r="L77" s="52">
        <f t="shared" si="101"/>
        <v>0.99915292241765852</v>
      </c>
      <c r="N77" s="40">
        <f t="shared" si="102"/>
        <v>33.337209302325583</v>
      </c>
      <c r="O77" s="143">
        <f t="shared" si="103"/>
        <v>29.565954310980096</v>
      </c>
      <c r="P77" s="52">
        <f t="shared" si="104"/>
        <v>-0.11312449572923328</v>
      </c>
    </row>
    <row r="78" spans="1:16" ht="20.100000000000001" customHeight="1" x14ac:dyDescent="0.25">
      <c r="A78" s="38" t="s">
        <v>203</v>
      </c>
      <c r="B78" s="19">
        <v>44.79</v>
      </c>
      <c r="C78" s="140">
        <v>70.61</v>
      </c>
      <c r="D78" s="247">
        <f t="shared" si="69"/>
        <v>7.0578002165085363E-3</v>
      </c>
      <c r="E78" s="215">
        <f t="shared" si="70"/>
        <v>1.0441003377319321E-2</v>
      </c>
      <c r="F78" s="52">
        <f t="shared" si="71"/>
        <v>0.57646796159857117</v>
      </c>
      <c r="H78" s="19">
        <v>19.087000000000003</v>
      </c>
      <c r="I78" s="140">
        <v>29.68</v>
      </c>
      <c r="J78" s="214">
        <f t="shared" si="72"/>
        <v>5.0199989900562621E-3</v>
      </c>
      <c r="K78" s="215">
        <f t="shared" si="73"/>
        <v>6.8613331052387013E-3</v>
      </c>
      <c r="L78" s="52">
        <f t="shared" si="101"/>
        <v>0.55498506837114236</v>
      </c>
      <c r="N78" s="40">
        <f t="shared" ref="N78" si="105">(H78/B78)*10</f>
        <v>4.2614422862246046</v>
      </c>
      <c r="O78" s="143">
        <f t="shared" ref="O78:O79" si="106">(I78/C78)*10</f>
        <v>4.2033706273898881</v>
      </c>
      <c r="P78" s="52">
        <f t="shared" ref="P78" si="107">(O78-N78)/N78</f>
        <v>-1.3627231095546463E-2</v>
      </c>
    </row>
    <row r="79" spans="1:16" ht="20.100000000000001" customHeight="1" x14ac:dyDescent="0.25">
      <c r="A79" s="38" t="s">
        <v>206</v>
      </c>
      <c r="B79" s="19"/>
      <c r="C79" s="140">
        <v>80.099999999999994</v>
      </c>
      <c r="D79" s="247">
        <f t="shared" si="69"/>
        <v>0</v>
      </c>
      <c r="E79" s="215">
        <f t="shared" si="70"/>
        <v>1.1844276597128982E-2</v>
      </c>
      <c r="F79" s="52"/>
      <c r="H79" s="19"/>
      <c r="I79" s="140">
        <v>25.835999999999999</v>
      </c>
      <c r="J79" s="214">
        <f t="shared" si="72"/>
        <v>0</v>
      </c>
      <c r="K79" s="215">
        <f t="shared" si="73"/>
        <v>5.9726887502340653E-3</v>
      </c>
      <c r="L79" s="52"/>
      <c r="N79" s="40"/>
      <c r="O79" s="143">
        <f t="shared" si="106"/>
        <v>3.2254681647940076</v>
      </c>
      <c r="P79" s="52"/>
    </row>
    <row r="80" spans="1:16" ht="20.100000000000001" customHeight="1" x14ac:dyDescent="0.25">
      <c r="A80" s="38" t="s">
        <v>207</v>
      </c>
      <c r="B80" s="19">
        <v>150</v>
      </c>
      <c r="C80" s="140">
        <v>158.38999999999999</v>
      </c>
      <c r="D80" s="247">
        <f t="shared" si="69"/>
        <v>2.3636303471227516E-2</v>
      </c>
      <c r="E80" s="215">
        <f t="shared" si="70"/>
        <v>2.3420910989004489E-2</v>
      </c>
      <c r="F80" s="52">
        <f t="shared" si="71"/>
        <v>5.5933333333333245E-2</v>
      </c>
      <c r="H80" s="19">
        <v>28.122</v>
      </c>
      <c r="I80" s="140">
        <v>24.388000000000002</v>
      </c>
      <c r="J80" s="214">
        <f t="shared" si="72"/>
        <v>7.396259841691317E-3</v>
      </c>
      <c r="K80" s="215">
        <f t="shared" si="73"/>
        <v>5.637944466663122E-3</v>
      </c>
      <c r="L80" s="52">
        <f t="shared" si="101"/>
        <v>-0.13277860749591061</v>
      </c>
      <c r="N80" s="40">
        <f t="shared" si="102"/>
        <v>1.8748</v>
      </c>
      <c r="O80" s="143">
        <f t="shared" si="103"/>
        <v>1.539743670686281</v>
      </c>
      <c r="P80" s="52">
        <f t="shared" si="104"/>
        <v>-0.17871577198299499</v>
      </c>
    </row>
    <row r="81" spans="1:16" ht="20.100000000000001" customHeight="1" x14ac:dyDescent="0.25">
      <c r="A81" s="38" t="s">
        <v>228</v>
      </c>
      <c r="B81" s="19">
        <v>83.029999999999987</v>
      </c>
      <c r="C81" s="140">
        <v>66.31</v>
      </c>
      <c r="D81" s="247">
        <f t="shared" si="69"/>
        <v>1.3083481848106803E-2</v>
      </c>
      <c r="E81" s="215">
        <f t="shared" si="70"/>
        <v>9.8051683040652048E-3</v>
      </c>
      <c r="F81" s="52">
        <f t="shared" si="71"/>
        <v>-0.20137299771167033</v>
      </c>
      <c r="H81" s="19">
        <v>25.831999999999997</v>
      </c>
      <c r="I81" s="140">
        <v>23.286000000000001</v>
      </c>
      <c r="J81" s="214">
        <f t="shared" si="72"/>
        <v>6.7939756856045122E-3</v>
      </c>
      <c r="K81" s="215">
        <f t="shared" si="73"/>
        <v>5.3831874221222506E-3</v>
      </c>
      <c r="L81" s="52">
        <f t="shared" ref="L81:L82" si="108">(I81-H81)/H81</f>
        <v>-9.8559925673583001E-2</v>
      </c>
      <c r="N81" s="40">
        <f t="shared" ref="N81:N82" si="109">(H81/B81)*10</f>
        <v>3.1111646392870047</v>
      </c>
      <c r="O81" s="143">
        <f t="shared" ref="O81:O82" si="110">(I81/C81)*10</f>
        <v>3.5116875282762781</v>
      </c>
      <c r="P81" s="52">
        <f t="shared" ref="P81:P82" si="111">(O81-N81)/N81</f>
        <v>0.12873728504482568</v>
      </c>
    </row>
    <row r="82" spans="1:16" ht="20.100000000000001" customHeight="1" x14ac:dyDescent="0.25">
      <c r="A82" s="38" t="s">
        <v>212</v>
      </c>
      <c r="B82" s="19">
        <v>8.2200000000000006</v>
      </c>
      <c r="C82" s="140">
        <v>22.87</v>
      </c>
      <c r="D82" s="247">
        <f t="shared" si="69"/>
        <v>1.295269430223268E-3</v>
      </c>
      <c r="E82" s="215">
        <f t="shared" si="70"/>
        <v>3.3817553779817711E-3</v>
      </c>
      <c r="F82" s="52">
        <f t="shared" si="71"/>
        <v>1.7822384428223843</v>
      </c>
      <c r="H82" s="19">
        <v>8.3360000000000003</v>
      </c>
      <c r="I82" s="140">
        <v>17.251000000000001</v>
      </c>
      <c r="J82" s="214">
        <f t="shared" si="72"/>
        <v>2.1924195306286475E-3</v>
      </c>
      <c r="K82" s="215">
        <f t="shared" si="73"/>
        <v>3.988034278924287E-3</v>
      </c>
      <c r="L82" s="52">
        <f t="shared" si="108"/>
        <v>1.0694577735124762</v>
      </c>
      <c r="N82" s="40">
        <f t="shared" si="109"/>
        <v>10.141119221411191</v>
      </c>
      <c r="O82" s="143">
        <f t="shared" si="110"/>
        <v>7.5430695233930916</v>
      </c>
      <c r="P82" s="52">
        <f t="shared" si="111"/>
        <v>-0.25618964152721668</v>
      </c>
    </row>
    <row r="83" spans="1:16" ht="20.100000000000001" customHeight="1" thickBot="1" x14ac:dyDescent="0.3">
      <c r="A83" s="8" t="s">
        <v>17</v>
      </c>
      <c r="B83" s="19">
        <f>B84-SUM(B62:B82)</f>
        <v>485.69000000000233</v>
      </c>
      <c r="C83" s="140">
        <f>C84-SUM(C62:C82)</f>
        <v>304.85999999999967</v>
      </c>
      <c r="D83" s="247">
        <f t="shared" si="69"/>
        <v>7.6532774886270319E-2</v>
      </c>
      <c r="E83" s="215">
        <f t="shared" si="70"/>
        <v>4.5079228007499854E-2</v>
      </c>
      <c r="F83" s="52">
        <f t="shared" si="71"/>
        <v>-0.37231567460726345</v>
      </c>
      <c r="H83" s="19">
        <f>H84-SUM(H62:H82)</f>
        <v>229.45000000000073</v>
      </c>
      <c r="I83" s="140">
        <f>I84-SUM(I62:I82)</f>
        <v>136.00399999999991</v>
      </c>
      <c r="J83" s="214">
        <f t="shared" si="72"/>
        <v>6.0346768390444429E-2</v>
      </c>
      <c r="K83" s="215">
        <f t="shared" si="73"/>
        <v>3.1440995540595811E-2</v>
      </c>
      <c r="L83" s="52">
        <f t="shared" ref="L83" si="112">(I83-H83)/H83</f>
        <v>-0.40726084114186328</v>
      </c>
      <c r="N83" s="40">
        <f t="shared" ref="N83:O84" si="113">(H83/B83)*10</f>
        <v>4.7242067985752154</v>
      </c>
      <c r="O83" s="143">
        <f t="shared" ref="O83" si="114">(I83/C83)*10</f>
        <v>4.4611953027619249</v>
      </c>
      <c r="P83" s="52">
        <f t="shared" ref="P83" si="115">(O83-N83)/N83</f>
        <v>-5.5673154674899666E-2</v>
      </c>
    </row>
    <row r="84" spans="1:16" ht="26.25" customHeight="1" thickBot="1" x14ac:dyDescent="0.3">
      <c r="A84" s="12" t="s">
        <v>18</v>
      </c>
      <c r="B84" s="17">
        <v>6346.1700000000028</v>
      </c>
      <c r="C84" s="145">
        <v>6762.7599999999993</v>
      </c>
      <c r="D84" s="243">
        <f>SUM(D62:D83)</f>
        <v>0.99999999999999989</v>
      </c>
      <c r="E84" s="244">
        <f>SUM(E62:E83)</f>
        <v>0.99999999999999989</v>
      </c>
      <c r="F84" s="57">
        <f>(C84-B84)/B84</f>
        <v>6.5644317753857262E-2</v>
      </c>
      <c r="G84" s="1"/>
      <c r="H84" s="17">
        <v>3802.1920000000009</v>
      </c>
      <c r="I84" s="145">
        <v>4325.6900000000005</v>
      </c>
      <c r="J84" s="255">
        <f t="shared" si="72"/>
        <v>1</v>
      </c>
      <c r="K84" s="244">
        <f t="shared" si="73"/>
        <v>1</v>
      </c>
      <c r="L84" s="57">
        <f>(I84-H84)/H84</f>
        <v>0.13768321010617018</v>
      </c>
      <c r="M84" s="1"/>
      <c r="N84" s="37">
        <f t="shared" si="113"/>
        <v>5.9913175978582345</v>
      </c>
      <c r="O84" s="150">
        <f t="shared" si="113"/>
        <v>6.3963381814525446</v>
      </c>
      <c r="P84" s="57">
        <f>(O84-N84)/N84</f>
        <v>6.7601254144680323E-2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43" t="s">
        <v>16</v>
      </c>
      <c r="B3" s="319"/>
      <c r="C3" s="319"/>
      <c r="D3" s="362" t="s">
        <v>1</v>
      </c>
      <c r="E3" s="355"/>
      <c r="F3" s="362" t="s">
        <v>104</v>
      </c>
      <c r="G3" s="355"/>
      <c r="H3" s="130" t="s">
        <v>0</v>
      </c>
      <c r="J3" s="356" t="s">
        <v>19</v>
      </c>
      <c r="K3" s="355"/>
      <c r="L3" s="365" t="s">
        <v>104</v>
      </c>
      <c r="M3" s="366"/>
      <c r="N3" s="130" t="s">
        <v>0</v>
      </c>
      <c r="P3" s="354" t="s">
        <v>22</v>
      </c>
      <c r="Q3" s="355"/>
      <c r="R3" s="130" t="s">
        <v>0</v>
      </c>
    </row>
    <row r="4" spans="1:18" x14ac:dyDescent="0.25">
      <c r="A4" s="361"/>
      <c r="B4" s="320"/>
      <c r="C4" s="320"/>
      <c r="D4" s="363" t="s">
        <v>153</v>
      </c>
      <c r="E4" s="357"/>
      <c r="F4" s="363" t="str">
        <f>D4</f>
        <v>jan-jul</v>
      </c>
      <c r="G4" s="357"/>
      <c r="H4" s="131" t="s">
        <v>149</v>
      </c>
      <c r="J4" s="352" t="str">
        <f>D4</f>
        <v>jan-jul</v>
      </c>
      <c r="K4" s="357"/>
      <c r="L4" s="358" t="str">
        <f>D4</f>
        <v>jan-jul</v>
      </c>
      <c r="M4" s="359"/>
      <c r="N4" s="131" t="str">
        <f>H4</f>
        <v>2024/2023</v>
      </c>
      <c r="P4" s="352" t="str">
        <f>D4</f>
        <v>jan-jul</v>
      </c>
      <c r="Q4" s="353"/>
      <c r="R4" s="131" t="str">
        <f>N4</f>
        <v>2024/2023</v>
      </c>
    </row>
    <row r="5" spans="1:18" ht="19.5" customHeight="1" thickBot="1" x14ac:dyDescent="0.3">
      <c r="A5" s="344"/>
      <c r="B5" s="367"/>
      <c r="C5" s="367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213818.53000000003</v>
      </c>
      <c r="E6" s="147">
        <v>220830.45</v>
      </c>
      <c r="F6" s="247">
        <f>D6/D8</f>
        <v>0.69430060747337186</v>
      </c>
      <c r="G6" s="246">
        <f>E6/E8</f>
        <v>0.78503160400758842</v>
      </c>
      <c r="H6" s="165">
        <f>(E6-D6)/D6</f>
        <v>3.2793790135962411E-2</v>
      </c>
      <c r="I6" s="1"/>
      <c r="J6" s="115">
        <v>95059.035000000003</v>
      </c>
      <c r="K6" s="147">
        <v>99596.103999999992</v>
      </c>
      <c r="L6" s="247">
        <f>J6/J8</f>
        <v>0.57601043548085307</v>
      </c>
      <c r="M6" s="246">
        <f>K6/K8</f>
        <v>0.65601634287579569</v>
      </c>
      <c r="N6" s="165">
        <f>(K6-J6)/J6</f>
        <v>4.7728961271277251E-2</v>
      </c>
      <c r="P6" s="27">
        <f t="shared" ref="P6:Q8" si="0">(J6/D6)*10</f>
        <v>4.4457809620148447</v>
      </c>
      <c r="Q6" s="152">
        <f t="shared" si="0"/>
        <v>4.5100711428156757</v>
      </c>
      <c r="R6" s="165">
        <f>(Q6-P6)/P6</f>
        <v>1.4460942036985641E-2</v>
      </c>
    </row>
    <row r="7" spans="1:18" ht="24" customHeight="1" thickBot="1" x14ac:dyDescent="0.3">
      <c r="A7" s="161" t="s">
        <v>21</v>
      </c>
      <c r="B7" s="1"/>
      <c r="C7" s="1"/>
      <c r="D7" s="117">
        <v>94143.939999999959</v>
      </c>
      <c r="E7" s="140">
        <v>60470.899999999951</v>
      </c>
      <c r="F7" s="247">
        <f>D7/D8</f>
        <v>0.3056993925266282</v>
      </c>
      <c r="G7" s="215">
        <f>E7/E8</f>
        <v>0.21496839599241155</v>
      </c>
      <c r="H7" s="55">
        <f t="shared" ref="H7:H8" si="1">(E7-D7)/D7</f>
        <v>-0.3576761287024956</v>
      </c>
      <c r="J7" s="196">
        <v>69971.021999999997</v>
      </c>
      <c r="K7" s="142">
        <v>52223.443000000014</v>
      </c>
      <c r="L7" s="247">
        <f>J7/J8</f>
        <v>0.42398956451914693</v>
      </c>
      <c r="M7" s="215">
        <f>K7/K8</f>
        <v>0.3439836571242042</v>
      </c>
      <c r="N7" s="102">
        <f t="shared" ref="N7:N8" si="2">(K7-J7)/J7</f>
        <v>-0.25364184333337286</v>
      </c>
      <c r="P7" s="27">
        <f t="shared" si="0"/>
        <v>7.4323447690844491</v>
      </c>
      <c r="Q7" s="152">
        <f t="shared" si="0"/>
        <v>8.6361279557605481</v>
      </c>
      <c r="R7" s="102">
        <f t="shared" ref="R7:R8" si="3">(Q7-P7)/P7</f>
        <v>0.16196546636040765</v>
      </c>
    </row>
    <row r="8" spans="1:18" ht="26.25" customHeight="1" thickBot="1" x14ac:dyDescent="0.3">
      <c r="A8" s="12" t="s">
        <v>12</v>
      </c>
      <c r="B8" s="162"/>
      <c r="C8" s="162"/>
      <c r="D8" s="163">
        <v>307962.46999999997</v>
      </c>
      <c r="E8" s="145">
        <v>281301.34999999998</v>
      </c>
      <c r="F8" s="243">
        <f>SUM(F6:F7)</f>
        <v>1</v>
      </c>
      <c r="G8" s="244">
        <f>SUM(G6:G7)</f>
        <v>1</v>
      </c>
      <c r="H8" s="164">
        <f t="shared" si="1"/>
        <v>-8.6572626852875922E-2</v>
      </c>
      <c r="I8" s="1"/>
      <c r="J8" s="17">
        <v>165030.057</v>
      </c>
      <c r="K8" s="145">
        <v>151819.54700000002</v>
      </c>
      <c r="L8" s="243">
        <f>SUM(L6:L7)</f>
        <v>1</v>
      </c>
      <c r="M8" s="244">
        <f>SUM(M6:M7)</f>
        <v>0.99999999999999989</v>
      </c>
      <c r="N8" s="164">
        <f t="shared" si="2"/>
        <v>-8.0049114931833171E-2</v>
      </c>
      <c r="O8" s="1"/>
      <c r="P8" s="29">
        <f t="shared" si="0"/>
        <v>5.3587717035780367</v>
      </c>
      <c r="Q8" s="146">
        <f t="shared" si="0"/>
        <v>5.3970429576679972</v>
      </c>
      <c r="R8" s="164">
        <f t="shared" si="3"/>
        <v>7.1417959575338814E-3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104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6" x14ac:dyDescent="0.25">
      <c r="A5" s="369"/>
      <c r="B5" s="363" t="s">
        <v>153</v>
      </c>
      <c r="C5" s="357"/>
      <c r="D5" s="363" t="str">
        <f>B5</f>
        <v>jan-jul</v>
      </c>
      <c r="E5" s="357"/>
      <c r="F5" s="131" t="s">
        <v>149</v>
      </c>
      <c r="H5" s="352" t="str">
        <f>B5</f>
        <v>jan-jul</v>
      </c>
      <c r="I5" s="357"/>
      <c r="J5" s="363" t="str">
        <f>B5</f>
        <v>jan-jul</v>
      </c>
      <c r="K5" s="353"/>
      <c r="L5" s="131" t="str">
        <f>F5</f>
        <v>2024/2023</v>
      </c>
      <c r="N5" s="352" t="str">
        <f>B5</f>
        <v>jan-jul</v>
      </c>
      <c r="O5" s="353"/>
      <c r="P5" s="131" t="str">
        <f>F5</f>
        <v>2024/2023</v>
      </c>
    </row>
    <row r="6" spans="1:16" ht="19.5" customHeight="1" thickBot="1" x14ac:dyDescent="0.3">
      <c r="A6" s="370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163</v>
      </c>
      <c r="B7" s="39">
        <v>92335.87999999999</v>
      </c>
      <c r="C7" s="147">
        <v>97030.89</v>
      </c>
      <c r="D7" s="247">
        <f>B7/$B$33</f>
        <v>0.29982835246125916</v>
      </c>
      <c r="E7" s="246">
        <f>C7/$C$33</f>
        <v>0.34493574239867641</v>
      </c>
      <c r="F7" s="52">
        <f>(C7-B7)/B7</f>
        <v>5.0847081329598094E-2</v>
      </c>
      <c r="H7" s="39">
        <v>38772.842000000004</v>
      </c>
      <c r="I7" s="147">
        <v>40872.202999999994</v>
      </c>
      <c r="J7" s="247">
        <f>H7/$H$33</f>
        <v>0.23494412293634473</v>
      </c>
      <c r="K7" s="246">
        <f>I7/$I$33</f>
        <v>0.26921568274736046</v>
      </c>
      <c r="L7" s="52">
        <f>(I7-H7)/H7</f>
        <v>5.4145141075807382E-2</v>
      </c>
      <c r="N7" s="27">
        <f t="shared" ref="N7:N33" si="0">(H7/B7)*10</f>
        <v>4.199108948764013</v>
      </c>
      <c r="O7" s="151">
        <f t="shared" ref="O7:O33" si="1">(I7/C7)*10</f>
        <v>4.2122877570225308</v>
      </c>
      <c r="P7" s="61">
        <f>(O7-N7)/N7</f>
        <v>3.1384773339584158E-3</v>
      </c>
    </row>
    <row r="8" spans="1:16" ht="20.100000000000001" customHeight="1" x14ac:dyDescent="0.25">
      <c r="A8" s="8" t="s">
        <v>164</v>
      </c>
      <c r="B8" s="19">
        <v>17533.760000000002</v>
      </c>
      <c r="C8" s="140">
        <v>17453.770000000004</v>
      </c>
      <c r="D8" s="247">
        <f t="shared" ref="D8:D32" si="2">B8/$B$33</f>
        <v>5.6934729741581799E-2</v>
      </c>
      <c r="E8" s="215">
        <f t="shared" ref="E8:E32" si="3">C8/$C$33</f>
        <v>6.2046520573043773E-2</v>
      </c>
      <c r="F8" s="52">
        <f t="shared" ref="F8:F33" si="4">(C8-B8)/B8</f>
        <v>-4.5620562845617796E-3</v>
      </c>
      <c r="H8" s="19">
        <v>18222.615999999998</v>
      </c>
      <c r="I8" s="140">
        <v>19104.453000000001</v>
      </c>
      <c r="J8" s="247">
        <f t="shared" ref="J8:J32" si="5">H8/$H$33</f>
        <v>0.110419982464164</v>
      </c>
      <c r="K8" s="215">
        <f t="shared" ref="K8:K32" si="6">I8/$I$33</f>
        <v>0.12583658282157828</v>
      </c>
      <c r="L8" s="52">
        <f t="shared" ref="L8:L33" si="7">(I8-H8)/H8</f>
        <v>4.8392448153437642E-2</v>
      </c>
      <c r="M8" s="1"/>
      <c r="N8" s="27">
        <f t="shared" si="0"/>
        <v>10.392874089755988</v>
      </c>
      <c r="O8" s="152">
        <f t="shared" si="1"/>
        <v>10.945745818811636</v>
      </c>
      <c r="P8" s="52">
        <f t="shared" ref="P8:P71" si="8">(O8-N8)/N8</f>
        <v>5.3197193026768237E-2</v>
      </c>
    </row>
    <row r="9" spans="1:16" ht="20.100000000000001" customHeight="1" x14ac:dyDescent="0.25">
      <c r="A9" s="8" t="s">
        <v>169</v>
      </c>
      <c r="B9" s="19">
        <v>38253.47</v>
      </c>
      <c r="C9" s="140">
        <v>37029.67</v>
      </c>
      <c r="D9" s="247">
        <f t="shared" si="2"/>
        <v>0.12421471356558474</v>
      </c>
      <c r="E9" s="215">
        <f t="shared" si="3"/>
        <v>0.13163701489523588</v>
      </c>
      <c r="F9" s="52">
        <f t="shared" si="4"/>
        <v>-3.1991868972932463E-2</v>
      </c>
      <c r="H9" s="19">
        <v>16360.347999999998</v>
      </c>
      <c r="I9" s="140">
        <v>16464.543999999998</v>
      </c>
      <c r="J9" s="247">
        <f t="shared" si="5"/>
        <v>9.9135565347347521E-2</v>
      </c>
      <c r="K9" s="215">
        <f t="shared" si="6"/>
        <v>0.10844811702672247</v>
      </c>
      <c r="L9" s="52">
        <f t="shared" si="7"/>
        <v>6.3688131817244914E-3</v>
      </c>
      <c r="N9" s="27">
        <f t="shared" si="0"/>
        <v>4.2768271741099557</v>
      </c>
      <c r="O9" s="152">
        <f t="shared" si="1"/>
        <v>4.446311295779843</v>
      </c>
      <c r="P9" s="52">
        <f t="shared" si="8"/>
        <v>3.9628471006700978E-2</v>
      </c>
    </row>
    <row r="10" spans="1:16" ht="20.100000000000001" customHeight="1" x14ac:dyDescent="0.25">
      <c r="A10" s="8" t="s">
        <v>170</v>
      </c>
      <c r="B10" s="19">
        <v>35822.980000000003</v>
      </c>
      <c r="C10" s="140">
        <v>37483.379999999997</v>
      </c>
      <c r="D10" s="247">
        <f t="shared" si="2"/>
        <v>0.11632255060170152</v>
      </c>
      <c r="E10" s="215">
        <f t="shared" si="3"/>
        <v>0.13324991152726412</v>
      </c>
      <c r="F10" s="52">
        <f t="shared" si="4"/>
        <v>4.6350136141660857E-2</v>
      </c>
      <c r="H10" s="19">
        <v>14709.873999999998</v>
      </c>
      <c r="I10" s="140">
        <v>15957.341</v>
      </c>
      <c r="J10" s="247">
        <f t="shared" si="5"/>
        <v>8.9134514447874111E-2</v>
      </c>
      <c r="K10" s="215">
        <f t="shared" si="6"/>
        <v>0.10510728898433609</v>
      </c>
      <c r="L10" s="52">
        <f t="shared" si="7"/>
        <v>8.4804737280550643E-2</v>
      </c>
      <c r="N10" s="27">
        <f t="shared" si="0"/>
        <v>4.1062675411146694</v>
      </c>
      <c r="O10" s="152">
        <f t="shared" si="1"/>
        <v>4.2571777144963985</v>
      </c>
      <c r="P10" s="52">
        <f t="shared" si="8"/>
        <v>3.6751178989366008E-2</v>
      </c>
    </row>
    <row r="11" spans="1:16" ht="20.100000000000001" customHeight="1" x14ac:dyDescent="0.25">
      <c r="A11" s="8" t="s">
        <v>166</v>
      </c>
      <c r="B11" s="19">
        <v>50928.480000000003</v>
      </c>
      <c r="C11" s="140">
        <v>15796.27</v>
      </c>
      <c r="D11" s="247">
        <f t="shared" si="2"/>
        <v>0.16537235852147822</v>
      </c>
      <c r="E11" s="215">
        <f t="shared" si="3"/>
        <v>5.6154263034997827E-2</v>
      </c>
      <c r="F11" s="52">
        <f t="shared" si="4"/>
        <v>-0.68983425383989483</v>
      </c>
      <c r="H11" s="19">
        <v>29103.186999999998</v>
      </c>
      <c r="I11" s="140">
        <v>9028.8719999999994</v>
      </c>
      <c r="J11" s="247">
        <f t="shared" si="5"/>
        <v>0.17635082680726444</v>
      </c>
      <c r="K11" s="215">
        <f t="shared" si="6"/>
        <v>5.9471077199301593E-2</v>
      </c>
      <c r="L11" s="52">
        <f t="shared" si="7"/>
        <v>-0.68976346130064725</v>
      </c>
      <c r="N11" s="27">
        <f t="shared" si="0"/>
        <v>5.7145210302761829</v>
      </c>
      <c r="O11" s="152">
        <f t="shared" si="1"/>
        <v>5.7158253182555114</v>
      </c>
      <c r="P11" s="52">
        <f t="shared" si="8"/>
        <v>2.2824099735013864E-4</v>
      </c>
    </row>
    <row r="12" spans="1:16" ht="20.100000000000001" customHeight="1" x14ac:dyDescent="0.25">
      <c r="A12" s="8" t="s">
        <v>167</v>
      </c>
      <c r="B12" s="19">
        <v>16929.769999999997</v>
      </c>
      <c r="C12" s="140">
        <v>16210.6</v>
      </c>
      <c r="D12" s="247">
        <f t="shared" si="2"/>
        <v>5.4973484269040931E-2</v>
      </c>
      <c r="E12" s="215">
        <f t="shared" si="3"/>
        <v>5.7627167448716418E-2</v>
      </c>
      <c r="F12" s="52">
        <f t="shared" si="4"/>
        <v>-4.2479608405784401E-2</v>
      </c>
      <c r="H12" s="19">
        <v>7715.1180000000004</v>
      </c>
      <c r="I12" s="140">
        <v>7064.6329999999998</v>
      </c>
      <c r="J12" s="247">
        <f t="shared" si="5"/>
        <v>4.6749774800114108E-2</v>
      </c>
      <c r="K12" s="215">
        <f t="shared" si="6"/>
        <v>4.6533092342845667E-2</v>
      </c>
      <c r="L12" s="52">
        <f t="shared" si="7"/>
        <v>-8.4313033190159967E-2</v>
      </c>
      <c r="N12" s="27">
        <f t="shared" si="0"/>
        <v>4.5571310183186196</v>
      </c>
      <c r="O12" s="152">
        <f t="shared" si="1"/>
        <v>4.3580330154343452</v>
      </c>
      <c r="P12" s="52">
        <f t="shared" si="8"/>
        <v>-4.368933043266611E-2</v>
      </c>
    </row>
    <row r="13" spans="1:16" ht="20.100000000000001" customHeight="1" x14ac:dyDescent="0.25">
      <c r="A13" s="8" t="s">
        <v>177</v>
      </c>
      <c r="B13" s="19">
        <v>6745.4800000000005</v>
      </c>
      <c r="C13" s="140">
        <v>9685.84</v>
      </c>
      <c r="D13" s="247">
        <f t="shared" si="2"/>
        <v>2.1903578056118322E-2</v>
      </c>
      <c r="E13" s="215">
        <f t="shared" si="3"/>
        <v>3.4432255657500369E-2</v>
      </c>
      <c r="F13" s="52">
        <f t="shared" si="4"/>
        <v>0.43590078096740326</v>
      </c>
      <c r="H13" s="19">
        <v>5135.5689999999995</v>
      </c>
      <c r="I13" s="140">
        <v>6750.5439999999999</v>
      </c>
      <c r="J13" s="247">
        <f t="shared" si="5"/>
        <v>3.1118991857343879E-2</v>
      </c>
      <c r="K13" s="215">
        <f t="shared" si="6"/>
        <v>4.4464261245622062E-2</v>
      </c>
      <c r="L13" s="52">
        <f t="shared" si="7"/>
        <v>0.31446856229562886</v>
      </c>
      <c r="N13" s="27">
        <f t="shared" si="0"/>
        <v>7.6133484941027163</v>
      </c>
      <c r="O13" s="152">
        <f t="shared" si="1"/>
        <v>6.9694977410322698</v>
      </c>
      <c r="P13" s="52">
        <f t="shared" si="8"/>
        <v>-8.4568669563618679E-2</v>
      </c>
    </row>
    <row r="14" spans="1:16" ht="20.100000000000001" customHeight="1" x14ac:dyDescent="0.25">
      <c r="A14" s="8" t="s">
        <v>168</v>
      </c>
      <c r="B14" s="19">
        <v>5314.64</v>
      </c>
      <c r="C14" s="140">
        <v>5227.24</v>
      </c>
      <c r="D14" s="247">
        <f t="shared" si="2"/>
        <v>1.7257427504072161E-2</v>
      </c>
      <c r="E14" s="215">
        <f t="shared" si="3"/>
        <v>1.8582349498144943E-2</v>
      </c>
      <c r="F14" s="52">
        <f t="shared" si="4"/>
        <v>-1.6445140216458789E-2</v>
      </c>
      <c r="H14" s="19">
        <v>5031.1010000000006</v>
      </c>
      <c r="I14" s="140">
        <v>4879.1629999999996</v>
      </c>
      <c r="J14" s="247">
        <f t="shared" si="5"/>
        <v>3.0485967777372804E-2</v>
      </c>
      <c r="K14" s="215">
        <f t="shared" si="6"/>
        <v>3.213791041017925E-2</v>
      </c>
      <c r="L14" s="52">
        <f t="shared" si="7"/>
        <v>-3.019975150568454E-2</v>
      </c>
      <c r="N14" s="27">
        <f t="shared" si="0"/>
        <v>9.4664944380052081</v>
      </c>
      <c r="O14" s="152">
        <f t="shared" si="1"/>
        <v>9.3341093961631767</v>
      </c>
      <c r="P14" s="52">
        <f t="shared" si="8"/>
        <v>-1.3984589829847058E-2</v>
      </c>
    </row>
    <row r="15" spans="1:16" ht="20.100000000000001" customHeight="1" x14ac:dyDescent="0.25">
      <c r="A15" s="8" t="s">
        <v>179</v>
      </c>
      <c r="B15" s="19">
        <v>1229.3300000000002</v>
      </c>
      <c r="C15" s="140">
        <v>1335.16</v>
      </c>
      <c r="D15" s="247">
        <f t="shared" si="2"/>
        <v>3.9918175743946967E-3</v>
      </c>
      <c r="E15" s="215">
        <f t="shared" si="3"/>
        <v>4.7463689740557553E-3</v>
      </c>
      <c r="F15" s="52">
        <f t="shared" si="4"/>
        <v>8.6087543621322107E-2</v>
      </c>
      <c r="H15" s="19">
        <v>3702.5200000000004</v>
      </c>
      <c r="I15" s="140">
        <v>4032.0860000000007</v>
      </c>
      <c r="J15" s="247">
        <f t="shared" si="5"/>
        <v>2.2435428232324962E-2</v>
      </c>
      <c r="K15" s="215">
        <f t="shared" si="6"/>
        <v>2.6558411480439994E-2</v>
      </c>
      <c r="L15" s="52">
        <f t="shared" si="7"/>
        <v>8.9011268001253266E-2</v>
      </c>
      <c r="N15" s="27">
        <f t="shared" si="0"/>
        <v>30.118194463650934</v>
      </c>
      <c r="O15" s="152">
        <f t="shared" si="1"/>
        <v>30.199271997363617</v>
      </c>
      <c r="P15" s="52">
        <f t="shared" si="8"/>
        <v>2.6919785583606067E-3</v>
      </c>
    </row>
    <row r="16" spans="1:16" ht="20.100000000000001" customHeight="1" x14ac:dyDescent="0.25">
      <c r="A16" s="8" t="s">
        <v>175</v>
      </c>
      <c r="B16" s="19">
        <v>6438.48</v>
      </c>
      <c r="C16" s="140">
        <v>6735.7100000000009</v>
      </c>
      <c r="D16" s="247">
        <f t="shared" si="2"/>
        <v>2.0906703339533535E-2</v>
      </c>
      <c r="E16" s="215">
        <f t="shared" si="3"/>
        <v>2.3944819319210501E-2</v>
      </c>
      <c r="F16" s="52">
        <f t="shared" si="4"/>
        <v>4.6164622705980513E-2</v>
      </c>
      <c r="H16" s="19">
        <v>3097.5479999999998</v>
      </c>
      <c r="I16" s="140">
        <v>3506.8820000000001</v>
      </c>
      <c r="J16" s="247">
        <f t="shared" si="5"/>
        <v>1.8769599043403334E-2</v>
      </c>
      <c r="K16" s="215">
        <f t="shared" si="6"/>
        <v>2.3099015043168313E-2</v>
      </c>
      <c r="L16" s="52">
        <f t="shared" si="7"/>
        <v>0.13214775041419868</v>
      </c>
      <c r="N16" s="27">
        <f t="shared" si="0"/>
        <v>4.810992656651881</v>
      </c>
      <c r="O16" s="152">
        <f t="shared" si="1"/>
        <v>5.2064028884854006</v>
      </c>
      <c r="P16" s="52">
        <f t="shared" si="8"/>
        <v>8.2188907789499263E-2</v>
      </c>
    </row>
    <row r="17" spans="1:16" ht="20.100000000000001" customHeight="1" x14ac:dyDescent="0.25">
      <c r="A17" s="8" t="s">
        <v>174</v>
      </c>
      <c r="B17" s="19">
        <v>3462.51</v>
      </c>
      <c r="C17" s="140">
        <v>3467.2699999999995</v>
      </c>
      <c r="D17" s="247">
        <f t="shared" si="2"/>
        <v>1.1243285586065077E-2</v>
      </c>
      <c r="E17" s="215">
        <f t="shared" si="3"/>
        <v>1.2325820690160201E-2</v>
      </c>
      <c r="F17" s="52">
        <f t="shared" si="4"/>
        <v>1.3747252715513626E-3</v>
      </c>
      <c r="H17" s="19">
        <v>2152.7910000000002</v>
      </c>
      <c r="I17" s="140">
        <v>2183.415</v>
      </c>
      <c r="J17" s="247">
        <f t="shared" si="5"/>
        <v>1.3044841885984433E-2</v>
      </c>
      <c r="K17" s="215">
        <f t="shared" si="6"/>
        <v>1.438164612623959E-2</v>
      </c>
      <c r="L17" s="52">
        <f t="shared" si="7"/>
        <v>1.4225254564887995E-2</v>
      </c>
      <c r="N17" s="27">
        <f t="shared" si="0"/>
        <v>6.2174289749343679</v>
      </c>
      <c r="O17" s="152">
        <f t="shared" si="1"/>
        <v>6.2972165421210358</v>
      </c>
      <c r="P17" s="52">
        <f t="shared" si="8"/>
        <v>1.2832887598448224E-2</v>
      </c>
    </row>
    <row r="18" spans="1:16" ht="20.100000000000001" customHeight="1" x14ac:dyDescent="0.25">
      <c r="A18" s="8" t="s">
        <v>165</v>
      </c>
      <c r="B18" s="19">
        <v>3190.3399999999997</v>
      </c>
      <c r="C18" s="140">
        <v>3973.47</v>
      </c>
      <c r="D18" s="247">
        <f t="shared" si="2"/>
        <v>1.0359509066153412E-2</v>
      </c>
      <c r="E18" s="215">
        <f t="shared" si="3"/>
        <v>1.4125314364826176E-2</v>
      </c>
      <c r="F18" s="52">
        <f t="shared" si="4"/>
        <v>0.24546913495113379</v>
      </c>
      <c r="H18" s="19">
        <v>1601.789</v>
      </c>
      <c r="I18" s="140">
        <v>2141.6680000000001</v>
      </c>
      <c r="J18" s="247">
        <f t="shared" si="5"/>
        <v>9.7060440329363694E-3</v>
      </c>
      <c r="K18" s="215">
        <f t="shared" si="6"/>
        <v>1.4106668359377988E-2</v>
      </c>
      <c r="L18" s="52">
        <f t="shared" si="7"/>
        <v>0.33704751374868985</v>
      </c>
      <c r="N18" s="27">
        <f t="shared" si="0"/>
        <v>5.0207470050214091</v>
      </c>
      <c r="O18" s="152">
        <f t="shared" si="1"/>
        <v>5.3899186353489528</v>
      </c>
      <c r="P18" s="52">
        <f t="shared" si="8"/>
        <v>7.3529223830303206E-2</v>
      </c>
    </row>
    <row r="19" spans="1:16" ht="20.100000000000001" customHeight="1" x14ac:dyDescent="0.25">
      <c r="A19" s="8" t="s">
        <v>182</v>
      </c>
      <c r="B19" s="19">
        <v>3484.7200000000003</v>
      </c>
      <c r="C19" s="140">
        <v>3121.5</v>
      </c>
      <c r="D19" s="247">
        <f t="shared" si="2"/>
        <v>1.1315404763444061E-2</v>
      </c>
      <c r="E19" s="215">
        <f t="shared" si="3"/>
        <v>1.1096640666672937E-2</v>
      </c>
      <c r="F19" s="52">
        <f t="shared" si="4"/>
        <v>-0.10423219082164427</v>
      </c>
      <c r="H19" s="19">
        <v>1789.7570000000001</v>
      </c>
      <c r="I19" s="140">
        <v>1704.3050000000001</v>
      </c>
      <c r="J19" s="247">
        <f t="shared" si="5"/>
        <v>1.0845036549917685E-2</v>
      </c>
      <c r="K19" s="215">
        <f t="shared" si="6"/>
        <v>1.1225860132490051E-2</v>
      </c>
      <c r="L19" s="52">
        <f t="shared" si="7"/>
        <v>-4.774502907377929E-2</v>
      </c>
      <c r="N19" s="27">
        <f t="shared" si="0"/>
        <v>5.1360137973782685</v>
      </c>
      <c r="O19" s="152">
        <f t="shared" si="1"/>
        <v>5.4598910780073684</v>
      </c>
      <c r="P19" s="52">
        <f t="shared" si="8"/>
        <v>6.3060048786166903E-2</v>
      </c>
    </row>
    <row r="20" spans="1:16" ht="20.100000000000001" customHeight="1" x14ac:dyDescent="0.25">
      <c r="A20" s="8" t="s">
        <v>172</v>
      </c>
      <c r="B20" s="19">
        <v>3718.9700000000003</v>
      </c>
      <c r="C20" s="140">
        <v>4183.41</v>
      </c>
      <c r="D20" s="247">
        <f t="shared" si="2"/>
        <v>1.2076049396538476E-2</v>
      </c>
      <c r="E20" s="215">
        <f t="shared" si="3"/>
        <v>1.4871631437246909E-2</v>
      </c>
      <c r="F20" s="52">
        <f t="shared" si="4"/>
        <v>0.12488404047357186</v>
      </c>
      <c r="H20" s="19">
        <v>1412.7069999999999</v>
      </c>
      <c r="I20" s="140">
        <v>1552.674</v>
      </c>
      <c r="J20" s="247">
        <f t="shared" si="5"/>
        <v>8.5603012304600913E-3</v>
      </c>
      <c r="K20" s="215">
        <f t="shared" si="6"/>
        <v>1.0227102047669787E-2</v>
      </c>
      <c r="L20" s="52">
        <f t="shared" si="7"/>
        <v>9.90771617893874E-2</v>
      </c>
      <c r="N20" s="27">
        <f t="shared" si="0"/>
        <v>3.7986512394560856</v>
      </c>
      <c r="O20" s="152">
        <f t="shared" si="1"/>
        <v>3.7115032951587339</v>
      </c>
      <c r="P20" s="52">
        <f t="shared" si="8"/>
        <v>-2.2941812449681513E-2</v>
      </c>
    </row>
    <row r="21" spans="1:16" ht="20.100000000000001" customHeight="1" x14ac:dyDescent="0.25">
      <c r="A21" s="8" t="s">
        <v>201</v>
      </c>
      <c r="B21" s="19">
        <v>2144.71</v>
      </c>
      <c r="C21" s="140">
        <v>1536.42</v>
      </c>
      <c r="D21" s="247">
        <f t="shared" si="2"/>
        <v>6.9641927472526089E-3</v>
      </c>
      <c r="E21" s="215">
        <f t="shared" si="3"/>
        <v>5.4618294579816219E-3</v>
      </c>
      <c r="F21" s="52">
        <f t="shared" si="4"/>
        <v>-0.28362342694350284</v>
      </c>
      <c r="H21" s="19">
        <v>1905.5260000000003</v>
      </c>
      <c r="I21" s="140">
        <v>1479.413</v>
      </c>
      <c r="J21" s="247">
        <f t="shared" si="5"/>
        <v>1.1546539064698977E-2</v>
      </c>
      <c r="K21" s="215">
        <f t="shared" si="6"/>
        <v>9.7445489018617576E-3</v>
      </c>
      <c r="L21" s="52">
        <f t="shared" si="7"/>
        <v>-0.22361961998944135</v>
      </c>
      <c r="N21" s="27">
        <f t="shared" si="0"/>
        <v>8.8847723002177457</v>
      </c>
      <c r="O21" s="152">
        <f t="shared" si="1"/>
        <v>9.6289621327501589</v>
      </c>
      <c r="P21" s="52">
        <f t="shared" si="8"/>
        <v>8.3760146842950023E-2</v>
      </c>
    </row>
    <row r="22" spans="1:16" ht="20.100000000000001" customHeight="1" x14ac:dyDescent="0.25">
      <c r="A22" s="8" t="s">
        <v>173</v>
      </c>
      <c r="B22" s="19">
        <v>794.65</v>
      </c>
      <c r="C22" s="140">
        <v>2371.6899999999996</v>
      </c>
      <c r="D22" s="247">
        <f t="shared" si="2"/>
        <v>2.5803468844758895E-3</v>
      </c>
      <c r="E22" s="215">
        <f t="shared" si="3"/>
        <v>8.4311362174408246E-3</v>
      </c>
      <c r="F22" s="52">
        <f t="shared" si="4"/>
        <v>1.9845718240734909</v>
      </c>
      <c r="H22" s="19">
        <v>339.83000000000004</v>
      </c>
      <c r="I22" s="140">
        <v>1246.625</v>
      </c>
      <c r="J22" s="247">
        <f t="shared" si="5"/>
        <v>2.0592006460980606E-3</v>
      </c>
      <c r="K22" s="215">
        <f t="shared" si="6"/>
        <v>8.2112285580722994E-3</v>
      </c>
      <c r="L22" s="52">
        <f t="shared" si="7"/>
        <v>2.6683783068004585</v>
      </c>
      <c r="N22" s="27">
        <f t="shared" si="0"/>
        <v>4.2764739193355572</v>
      </c>
      <c r="O22" s="152">
        <f t="shared" si="1"/>
        <v>5.2562729530419254</v>
      </c>
      <c r="P22" s="52">
        <f t="shared" si="8"/>
        <v>0.22911376339192108</v>
      </c>
    </row>
    <row r="23" spans="1:16" ht="20.100000000000001" customHeight="1" x14ac:dyDescent="0.25">
      <c r="A23" s="8" t="s">
        <v>205</v>
      </c>
      <c r="B23" s="19">
        <v>473.51</v>
      </c>
      <c r="C23" s="140">
        <v>688.72</v>
      </c>
      <c r="D23" s="247">
        <f t="shared" si="2"/>
        <v>1.5375574822477549E-3</v>
      </c>
      <c r="E23" s="215">
        <f t="shared" si="3"/>
        <v>2.4483352106202099E-3</v>
      </c>
      <c r="F23" s="52">
        <f t="shared" si="4"/>
        <v>0.45449937699309423</v>
      </c>
      <c r="H23" s="19">
        <v>820.19599999999991</v>
      </c>
      <c r="I23" s="140">
        <v>963.58900000000006</v>
      </c>
      <c r="J23" s="247">
        <f t="shared" si="5"/>
        <v>4.9699794989466637E-3</v>
      </c>
      <c r="K23" s="215">
        <f t="shared" si="6"/>
        <v>6.3469363401538782E-3</v>
      </c>
      <c r="L23" s="52">
        <f t="shared" si="7"/>
        <v>0.17482772410497022</v>
      </c>
      <c r="N23" s="27">
        <f t="shared" si="0"/>
        <v>17.321619395577706</v>
      </c>
      <c r="O23" s="152">
        <f t="shared" si="1"/>
        <v>13.991012312696016</v>
      </c>
      <c r="P23" s="52">
        <f t="shared" si="8"/>
        <v>-0.19228035247859157</v>
      </c>
    </row>
    <row r="24" spans="1:16" ht="20.100000000000001" customHeight="1" x14ac:dyDescent="0.25">
      <c r="A24" s="8" t="s">
        <v>181</v>
      </c>
      <c r="B24" s="19">
        <v>1444.38</v>
      </c>
      <c r="C24" s="140">
        <v>1680.02</v>
      </c>
      <c r="D24" s="247">
        <f t="shared" si="2"/>
        <v>4.6901169483411385E-3</v>
      </c>
      <c r="E24" s="215">
        <f t="shared" si="3"/>
        <v>5.9723140326201716E-3</v>
      </c>
      <c r="F24" s="52">
        <f t="shared" si="4"/>
        <v>0.1631426632880543</v>
      </c>
      <c r="H24" s="19">
        <v>825.49300000000005</v>
      </c>
      <c r="I24" s="140">
        <v>948.74699999999996</v>
      </c>
      <c r="J24" s="247">
        <f t="shared" si="5"/>
        <v>5.0020766823100559E-3</v>
      </c>
      <c r="K24" s="215">
        <f t="shared" si="6"/>
        <v>6.2491755425933375E-3</v>
      </c>
      <c r="L24" s="52">
        <f t="shared" si="7"/>
        <v>0.14930956410290566</v>
      </c>
      <c r="N24" s="27">
        <f t="shared" si="0"/>
        <v>5.7152065245987895</v>
      </c>
      <c r="O24" s="152">
        <f t="shared" si="1"/>
        <v>5.6472363424244945</v>
      </c>
      <c r="P24" s="52">
        <f t="shared" si="8"/>
        <v>-1.1892865442700098E-2</v>
      </c>
    </row>
    <row r="25" spans="1:16" ht="20.100000000000001" customHeight="1" x14ac:dyDescent="0.25">
      <c r="A25" s="8" t="s">
        <v>176</v>
      </c>
      <c r="B25" s="19">
        <v>1526.3299999999997</v>
      </c>
      <c r="C25" s="140">
        <v>1696.81</v>
      </c>
      <c r="D25" s="247">
        <f t="shared" si="2"/>
        <v>4.9562208018399095E-3</v>
      </c>
      <c r="E25" s="215">
        <f t="shared" si="3"/>
        <v>6.0320009128999857E-3</v>
      </c>
      <c r="F25" s="52">
        <f t="shared" si="4"/>
        <v>0.11169275320540137</v>
      </c>
      <c r="H25" s="19">
        <v>867.73599999999999</v>
      </c>
      <c r="I25" s="140">
        <v>943.6450000000001</v>
      </c>
      <c r="J25" s="247">
        <f t="shared" si="5"/>
        <v>5.2580482354193173E-3</v>
      </c>
      <c r="K25" s="215">
        <f t="shared" si="6"/>
        <v>6.215569856758957E-3</v>
      </c>
      <c r="L25" s="52">
        <f t="shared" si="7"/>
        <v>8.7479371606110731E-2</v>
      </c>
      <c r="N25" s="27">
        <f t="shared" si="0"/>
        <v>5.6851139661803165</v>
      </c>
      <c r="O25" s="152">
        <f t="shared" si="1"/>
        <v>5.5612885355461135</v>
      </c>
      <c r="P25" s="52">
        <f t="shared" si="8"/>
        <v>-2.1780641755084849E-2</v>
      </c>
    </row>
    <row r="26" spans="1:16" ht="20.100000000000001" customHeight="1" x14ac:dyDescent="0.25">
      <c r="A26" s="8" t="s">
        <v>190</v>
      </c>
      <c r="B26" s="19">
        <v>1273.4100000000001</v>
      </c>
      <c r="C26" s="140">
        <v>1185.8499999999999</v>
      </c>
      <c r="D26" s="247">
        <f t="shared" si="2"/>
        <v>4.1349518985219188E-3</v>
      </c>
      <c r="E26" s="215">
        <f t="shared" si="3"/>
        <v>4.2155858832529551E-3</v>
      </c>
      <c r="F26" s="52">
        <f t="shared" si="4"/>
        <v>-6.8760257890231866E-2</v>
      </c>
      <c r="H26" s="19">
        <v>808.63400000000001</v>
      </c>
      <c r="I26" s="140">
        <v>730.93200000000002</v>
      </c>
      <c r="J26" s="247">
        <f t="shared" si="5"/>
        <v>4.899919534051906E-3</v>
      </c>
      <c r="K26" s="215">
        <f t="shared" si="6"/>
        <v>4.8144788628568351E-3</v>
      </c>
      <c r="L26" s="52">
        <f t="shared" si="7"/>
        <v>-9.6090443884377846E-2</v>
      </c>
      <c r="N26" s="27">
        <f t="shared" si="0"/>
        <v>6.3501464571504851</v>
      </c>
      <c r="O26" s="152">
        <f t="shared" si="1"/>
        <v>6.1637812539528616</v>
      </c>
      <c r="P26" s="52">
        <f t="shared" si="8"/>
        <v>-2.9348174007509675E-2</v>
      </c>
    </row>
    <row r="27" spans="1:16" ht="20.100000000000001" customHeight="1" x14ac:dyDescent="0.25">
      <c r="A27" s="8" t="s">
        <v>186</v>
      </c>
      <c r="B27" s="19">
        <v>1090.6100000000001</v>
      </c>
      <c r="C27" s="140">
        <v>1134.32</v>
      </c>
      <c r="D27" s="247">
        <f t="shared" si="2"/>
        <v>3.5413730770505886E-3</v>
      </c>
      <c r="E27" s="215">
        <f t="shared" si="3"/>
        <v>4.032401550863509E-3</v>
      </c>
      <c r="F27" s="52">
        <f t="shared" si="4"/>
        <v>4.0078488185510679E-2</v>
      </c>
      <c r="H27" s="19">
        <v>746.82299999999998</v>
      </c>
      <c r="I27" s="140">
        <v>718.94900000000007</v>
      </c>
      <c r="J27" s="247">
        <f t="shared" si="5"/>
        <v>4.5253756411172989E-3</v>
      </c>
      <c r="K27" s="215">
        <f t="shared" si="6"/>
        <v>4.7355496324857291E-3</v>
      </c>
      <c r="L27" s="52">
        <f t="shared" si="7"/>
        <v>-3.7323435405711806E-2</v>
      </c>
      <c r="N27" s="27">
        <f t="shared" ref="N27" si="9">(H27/B27)*10</f>
        <v>6.8477549261422501</v>
      </c>
      <c r="O27" s="152">
        <f t="shared" ref="O27" si="10">(I27/C27)*10</f>
        <v>6.3381497284716843</v>
      </c>
      <c r="P27" s="52">
        <f t="shared" ref="P27" si="11">(O27-N27)/N27</f>
        <v>-7.4419310148655812E-2</v>
      </c>
    </row>
    <row r="28" spans="1:16" ht="20.100000000000001" customHeight="1" x14ac:dyDescent="0.25">
      <c r="A28" s="8" t="s">
        <v>183</v>
      </c>
      <c r="B28" s="19">
        <v>604.66000000000008</v>
      </c>
      <c r="C28" s="140">
        <v>894.22</v>
      </c>
      <c r="D28" s="247">
        <f t="shared" si="2"/>
        <v>1.9634210623132092E-3</v>
      </c>
      <c r="E28" s="215">
        <f t="shared" si="3"/>
        <v>3.1788684981426474E-3</v>
      </c>
      <c r="F28" s="52">
        <f t="shared" si="4"/>
        <v>0.47888069328217497</v>
      </c>
      <c r="H28" s="19">
        <v>466.24099999999999</v>
      </c>
      <c r="I28" s="140">
        <v>600.89999999999986</v>
      </c>
      <c r="J28" s="247">
        <f t="shared" si="5"/>
        <v>2.8251883837136387E-3</v>
      </c>
      <c r="K28" s="215">
        <f t="shared" si="6"/>
        <v>3.9579883610112452E-3</v>
      </c>
      <c r="L28" s="52">
        <f t="shared" si="7"/>
        <v>0.28881844368041393</v>
      </c>
      <c r="N28" s="27">
        <f t="shared" si="0"/>
        <v>7.7107961499024231</v>
      </c>
      <c r="O28" s="152">
        <f t="shared" si="1"/>
        <v>6.7198228623828573</v>
      </c>
      <c r="P28" s="52">
        <f t="shared" si="8"/>
        <v>-0.1285176353069723</v>
      </c>
    </row>
    <row r="29" spans="1:16" ht="20.100000000000001" customHeight="1" x14ac:dyDescent="0.25">
      <c r="A29" s="8" t="s">
        <v>209</v>
      </c>
      <c r="B29" s="19">
        <v>1002.0699999999999</v>
      </c>
      <c r="C29" s="140">
        <v>543.69000000000005</v>
      </c>
      <c r="D29" s="247">
        <f t="shared" si="2"/>
        <v>3.2538705122088399E-3</v>
      </c>
      <c r="E29" s="215">
        <f t="shared" si="3"/>
        <v>1.9327671196743262E-3</v>
      </c>
      <c r="F29" s="52">
        <f>(C29-B29)/B29</f>
        <v>-0.45743311345514776</v>
      </c>
      <c r="H29" s="19">
        <v>909.8649999999999</v>
      </c>
      <c r="I29" s="140">
        <v>590.55600000000004</v>
      </c>
      <c r="J29" s="247">
        <f t="shared" si="5"/>
        <v>5.5133290052732592E-3</v>
      </c>
      <c r="K29" s="215">
        <f t="shared" si="6"/>
        <v>3.8898548419460102E-3</v>
      </c>
      <c r="L29" s="52">
        <f>(I29-H29)/H29</f>
        <v>-0.35094107367576499</v>
      </c>
      <c r="N29" s="27">
        <f t="shared" si="0"/>
        <v>9.0798547007694062</v>
      </c>
      <c r="O29" s="152">
        <f t="shared" si="1"/>
        <v>10.861998565358936</v>
      </c>
      <c r="P29" s="52">
        <f>(O29-N29)/N29</f>
        <v>0.19627449153327481</v>
      </c>
    </row>
    <row r="30" spans="1:16" ht="20.100000000000001" customHeight="1" x14ac:dyDescent="0.25">
      <c r="A30" s="8" t="s">
        <v>180</v>
      </c>
      <c r="B30" s="19">
        <v>722.31</v>
      </c>
      <c r="C30" s="140">
        <v>655.42000000000007</v>
      </c>
      <c r="D30" s="247">
        <f t="shared" si="2"/>
        <v>2.3454481320402437E-3</v>
      </c>
      <c r="E30" s="215">
        <f t="shared" si="3"/>
        <v>2.3299568238829976E-3</v>
      </c>
      <c r="F30" s="52">
        <f t="shared" si="4"/>
        <v>-9.2605667926513383E-2</v>
      </c>
      <c r="H30" s="19">
        <v>658.41300000000001</v>
      </c>
      <c r="I30" s="140">
        <v>572.08400000000006</v>
      </c>
      <c r="J30" s="247">
        <f t="shared" si="5"/>
        <v>3.9896550481104149E-3</v>
      </c>
      <c r="K30" s="215">
        <f t="shared" si="6"/>
        <v>3.7681840797483073E-3</v>
      </c>
      <c r="L30" s="52">
        <f t="shared" si="7"/>
        <v>-0.131116791436378</v>
      </c>
      <c r="N30" s="27">
        <f t="shared" si="0"/>
        <v>9.1153798230676593</v>
      </c>
      <c r="O30" s="152">
        <f t="shared" si="1"/>
        <v>8.7285099630771121</v>
      </c>
      <c r="P30" s="52">
        <f t="shared" si="8"/>
        <v>-4.2441441552607873E-2</v>
      </c>
    </row>
    <row r="31" spans="1:16" ht="20.100000000000001" customHeight="1" x14ac:dyDescent="0.25">
      <c r="A31" s="8" t="s">
        <v>193</v>
      </c>
      <c r="B31" s="19">
        <v>1144.46</v>
      </c>
      <c r="C31" s="140">
        <v>957.84</v>
      </c>
      <c r="D31" s="247">
        <f t="shared" si="2"/>
        <v>3.7162320460671699E-3</v>
      </c>
      <c r="E31" s="215">
        <f t="shared" si="3"/>
        <v>3.4050316502213696E-3</v>
      </c>
      <c r="F31" s="52">
        <f t="shared" si="4"/>
        <v>-0.16306380301626969</v>
      </c>
      <c r="H31" s="19">
        <v>576.60599999999999</v>
      </c>
      <c r="I31" s="140">
        <v>534.12400000000002</v>
      </c>
      <c r="J31" s="247">
        <f t="shared" si="5"/>
        <v>3.493945348391897E-3</v>
      </c>
      <c r="K31" s="215">
        <f t="shared" si="6"/>
        <v>3.5181503999613425E-3</v>
      </c>
      <c r="L31" s="52">
        <f t="shared" si="7"/>
        <v>-7.3675958973718578E-2</v>
      </c>
      <c r="N31" s="27">
        <f t="shared" si="0"/>
        <v>5.0382363734861855</v>
      </c>
      <c r="O31" s="152">
        <f t="shared" si="1"/>
        <v>5.5763384281299588</v>
      </c>
      <c r="P31" s="52">
        <f t="shared" si="8"/>
        <v>0.10680365404758412</v>
      </c>
    </row>
    <row r="32" spans="1:16" ht="20.100000000000001" customHeight="1" thickBot="1" x14ac:dyDescent="0.3">
      <c r="A32" s="8" t="s">
        <v>17</v>
      </c>
      <c r="B32" s="19">
        <f>B33-SUM(B7:B31)</f>
        <v>10352.560000000114</v>
      </c>
      <c r="C32" s="140">
        <f>C33-SUM(C7:C31)</f>
        <v>9222.1700000003329</v>
      </c>
      <c r="D32" s="247">
        <f t="shared" si="2"/>
        <v>3.3616303960674526E-2</v>
      </c>
      <c r="E32" s="215">
        <f t="shared" si="3"/>
        <v>3.2783952156647395E-2</v>
      </c>
      <c r="F32" s="52">
        <f t="shared" si="4"/>
        <v>-0.10918941788309063</v>
      </c>
      <c r="H32" s="19">
        <f>H33-SUM(H7:H31)</f>
        <v>7296.9270000001416</v>
      </c>
      <c r="I32" s="140">
        <f>I33-SUM(I7:I31)</f>
        <v>7247.2000000000698</v>
      </c>
      <c r="J32" s="247">
        <f t="shared" si="5"/>
        <v>4.4215745499016197E-2</v>
      </c>
      <c r="K32" s="215">
        <f t="shared" si="6"/>
        <v>4.7735618655218803E-2</v>
      </c>
      <c r="L32" s="52">
        <f t="shared" si="7"/>
        <v>-6.8147865533080909E-3</v>
      </c>
      <c r="N32" s="27">
        <f t="shared" si="0"/>
        <v>7.0484276352902677</v>
      </c>
      <c r="O32" s="152">
        <f t="shared" si="1"/>
        <v>7.8584541382340687</v>
      </c>
      <c r="P32" s="52">
        <f t="shared" si="8"/>
        <v>0.11492300763480032</v>
      </c>
    </row>
    <row r="33" spans="1:16" ht="26.25" customHeight="1" thickBot="1" x14ac:dyDescent="0.3">
      <c r="A33" s="12" t="s">
        <v>18</v>
      </c>
      <c r="B33" s="17">
        <v>307962.47000000015</v>
      </c>
      <c r="C33" s="145">
        <v>281301.35000000027</v>
      </c>
      <c r="D33" s="243">
        <f>SUM(D7:D32)</f>
        <v>0.99999999999999967</v>
      </c>
      <c r="E33" s="244">
        <f>SUM(E7:E32)</f>
        <v>1.0000000000000002</v>
      </c>
      <c r="F33" s="57">
        <f t="shared" si="4"/>
        <v>-8.6572626852875506E-2</v>
      </c>
      <c r="G33" s="1"/>
      <c r="H33" s="17">
        <v>165030.05700000012</v>
      </c>
      <c r="I33" s="145">
        <v>151819.54700000005</v>
      </c>
      <c r="J33" s="243">
        <f>SUM(J7:J32)</f>
        <v>1</v>
      </c>
      <c r="K33" s="244">
        <f>SUM(K7:K32)</f>
        <v>1</v>
      </c>
      <c r="L33" s="57">
        <f t="shared" si="7"/>
        <v>-8.0049114931833643E-2</v>
      </c>
      <c r="N33" s="29">
        <f t="shared" si="0"/>
        <v>5.3587717035780376</v>
      </c>
      <c r="O33" s="146">
        <f t="shared" si="1"/>
        <v>5.3970429576679919</v>
      </c>
      <c r="P33" s="57">
        <f t="shared" si="8"/>
        <v>7.14179595753272E-3</v>
      </c>
    </row>
    <row r="35" spans="1:16" ht="15.75" thickBot="1" x14ac:dyDescent="0.3"/>
    <row r="36" spans="1:16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60"/>
      <c r="L36" s="130" t="s">
        <v>0</v>
      </c>
      <c r="N36" s="354" t="s">
        <v>22</v>
      </c>
      <c r="O36" s="355"/>
      <c r="P36" s="130" t="s">
        <v>0</v>
      </c>
    </row>
    <row r="37" spans="1:16" x14ac:dyDescent="0.25">
      <c r="A37" s="369"/>
      <c r="B37" s="363" t="str">
        <f>B5</f>
        <v>jan-jul</v>
      </c>
      <c r="C37" s="357"/>
      <c r="D37" s="363" t="str">
        <f>B5</f>
        <v>jan-jul</v>
      </c>
      <c r="E37" s="357"/>
      <c r="F37" s="131" t="str">
        <f>F5</f>
        <v>2024/2023</v>
      </c>
      <c r="H37" s="352" t="str">
        <f>B5</f>
        <v>jan-jul</v>
      </c>
      <c r="I37" s="357"/>
      <c r="J37" s="363" t="str">
        <f>B5</f>
        <v>jan-jul</v>
      </c>
      <c r="K37" s="353"/>
      <c r="L37" s="131" t="str">
        <f>L5</f>
        <v>2024/2023</v>
      </c>
      <c r="N37" s="352" t="str">
        <f>B5</f>
        <v>jan-jul</v>
      </c>
      <c r="O37" s="353"/>
      <c r="P37" s="131" t="str">
        <f>P5</f>
        <v>2024/2023</v>
      </c>
    </row>
    <row r="38" spans="1:16" ht="19.5" customHeight="1" thickBot="1" x14ac:dyDescent="0.3">
      <c r="A38" s="370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13" t="s">
        <v>163</v>
      </c>
      <c r="B39" s="314">
        <v>92335.87999999999</v>
      </c>
      <c r="C39" s="119">
        <v>97030.89</v>
      </c>
      <c r="D39" s="247">
        <f t="shared" ref="D39:D61" si="12">B39/$B$62</f>
        <v>0.43184227297793126</v>
      </c>
      <c r="E39" s="246">
        <f t="shared" ref="E39:E61" si="13">C39/$C$62</f>
        <v>0.43939089921702379</v>
      </c>
      <c r="F39" s="52">
        <f>(C39-B39)/B39</f>
        <v>5.0847081329598094E-2</v>
      </c>
      <c r="H39" s="39">
        <v>38772.842000000004</v>
      </c>
      <c r="I39" s="147">
        <v>40872.202999999994</v>
      </c>
      <c r="J39" s="247">
        <f t="shared" ref="J39:J61" si="14">H39/$H$62</f>
        <v>0.40788171266413553</v>
      </c>
      <c r="K39" s="246">
        <f t="shared" ref="K39:K61" si="15">I39/$I$62</f>
        <v>0.41037953653287484</v>
      </c>
      <c r="L39" s="52">
        <f>(I39-H39)/H39</f>
        <v>5.4145141075807382E-2</v>
      </c>
      <c r="N39" s="27">
        <f t="shared" ref="N39:N62" si="16">(H39/B39)*10</f>
        <v>4.199108948764013</v>
      </c>
      <c r="O39" s="151">
        <f t="shared" ref="O39:O62" si="17">(I39/C39)*10</f>
        <v>4.2122877570225308</v>
      </c>
      <c r="P39" s="61">
        <f t="shared" si="8"/>
        <v>3.1384773339584158E-3</v>
      </c>
    </row>
    <row r="40" spans="1:16" ht="20.100000000000001" customHeight="1" x14ac:dyDescent="0.25">
      <c r="A40" s="313" t="s">
        <v>169</v>
      </c>
      <c r="B40" s="315">
        <v>38253.47</v>
      </c>
      <c r="C40" s="119">
        <v>37029.67</v>
      </c>
      <c r="D40" s="247">
        <f t="shared" si="12"/>
        <v>0.17890624353277521</v>
      </c>
      <c r="E40" s="215">
        <f t="shared" si="13"/>
        <v>0.16768371390811368</v>
      </c>
      <c r="F40" s="52">
        <f t="shared" ref="F40:F62" si="18">(C40-B40)/B40</f>
        <v>-3.1991868972932463E-2</v>
      </c>
      <c r="H40" s="19">
        <v>16360.347999999998</v>
      </c>
      <c r="I40" s="140">
        <v>16464.543999999998</v>
      </c>
      <c r="J40" s="247">
        <f t="shared" si="14"/>
        <v>0.17210723841242442</v>
      </c>
      <c r="K40" s="215">
        <f t="shared" si="15"/>
        <v>0.16531313313219564</v>
      </c>
      <c r="L40" s="52">
        <f t="shared" ref="L40:L62" si="19">(I40-H40)/H40</f>
        <v>6.3688131817244914E-3</v>
      </c>
      <c r="N40" s="27">
        <f t="shared" si="16"/>
        <v>4.2768271741099557</v>
      </c>
      <c r="O40" s="152">
        <f t="shared" si="17"/>
        <v>4.446311295779843</v>
      </c>
      <c r="P40" s="52">
        <f t="shared" si="8"/>
        <v>3.9628471006700978E-2</v>
      </c>
    </row>
    <row r="41" spans="1:16" ht="20.100000000000001" customHeight="1" x14ac:dyDescent="0.25">
      <c r="A41" s="313" t="s">
        <v>170</v>
      </c>
      <c r="B41" s="315">
        <v>35822.980000000003</v>
      </c>
      <c r="C41" s="119">
        <v>37483.379999999997</v>
      </c>
      <c r="D41" s="247">
        <f t="shared" si="12"/>
        <v>0.16753917445789196</v>
      </c>
      <c r="E41" s="215">
        <f t="shared" si="13"/>
        <v>0.16973827658278104</v>
      </c>
      <c r="F41" s="52">
        <f t="shared" si="18"/>
        <v>4.6350136141660857E-2</v>
      </c>
      <c r="H41" s="19">
        <v>14709.873999999998</v>
      </c>
      <c r="I41" s="140">
        <v>15957.341</v>
      </c>
      <c r="J41" s="247">
        <f t="shared" si="14"/>
        <v>0.15474461738434434</v>
      </c>
      <c r="K41" s="215">
        <f t="shared" si="15"/>
        <v>0.16022053432933486</v>
      </c>
      <c r="L41" s="52">
        <f t="shared" si="19"/>
        <v>8.4804737280550643E-2</v>
      </c>
      <c r="N41" s="27">
        <f t="shared" si="16"/>
        <v>4.1062675411146694</v>
      </c>
      <c r="O41" s="152">
        <f t="shared" si="17"/>
        <v>4.2571777144963985</v>
      </c>
      <c r="P41" s="52">
        <f t="shared" si="8"/>
        <v>3.6751178989366008E-2</v>
      </c>
    </row>
    <row r="42" spans="1:16" ht="20.100000000000001" customHeight="1" x14ac:dyDescent="0.25">
      <c r="A42" s="313" t="s">
        <v>167</v>
      </c>
      <c r="B42" s="315">
        <v>16929.769999999997</v>
      </c>
      <c r="C42" s="119">
        <v>16210.6</v>
      </c>
      <c r="D42" s="247">
        <f t="shared" si="12"/>
        <v>7.9178217154518823E-2</v>
      </c>
      <c r="E42" s="215">
        <f t="shared" si="13"/>
        <v>7.3407449018013604E-2</v>
      </c>
      <c r="F42" s="52">
        <f t="shared" si="18"/>
        <v>-4.2479608405784401E-2</v>
      </c>
      <c r="H42" s="19">
        <v>7715.1180000000004</v>
      </c>
      <c r="I42" s="140">
        <v>7064.6329999999998</v>
      </c>
      <c r="J42" s="247">
        <f t="shared" si="14"/>
        <v>8.1161333060029484E-2</v>
      </c>
      <c r="K42" s="215">
        <f t="shared" si="15"/>
        <v>7.0932824842224768E-2</v>
      </c>
      <c r="L42" s="52">
        <f t="shared" si="19"/>
        <v>-8.4313033190159967E-2</v>
      </c>
      <c r="N42" s="27">
        <f t="shared" si="16"/>
        <v>4.5571310183186196</v>
      </c>
      <c r="O42" s="152">
        <f t="shared" si="17"/>
        <v>4.3580330154343452</v>
      </c>
      <c r="P42" s="52">
        <f t="shared" si="8"/>
        <v>-4.368933043266611E-2</v>
      </c>
    </row>
    <row r="43" spans="1:16" ht="20.100000000000001" customHeight="1" x14ac:dyDescent="0.25">
      <c r="A43" s="313" t="s">
        <v>177</v>
      </c>
      <c r="B43" s="315">
        <v>6745.4800000000005</v>
      </c>
      <c r="C43" s="119">
        <v>9685.84</v>
      </c>
      <c r="D43" s="247">
        <f t="shared" si="12"/>
        <v>3.1547686722942114E-2</v>
      </c>
      <c r="E43" s="215">
        <f t="shared" si="13"/>
        <v>4.3860980222609702E-2</v>
      </c>
      <c r="F43" s="52">
        <f t="shared" si="18"/>
        <v>0.43590078096740326</v>
      </c>
      <c r="H43" s="19">
        <v>5135.5689999999995</v>
      </c>
      <c r="I43" s="140">
        <v>6750.5439999999999</v>
      </c>
      <c r="J43" s="247">
        <f t="shared" si="14"/>
        <v>5.4025048749968892E-2</v>
      </c>
      <c r="K43" s="215">
        <f t="shared" si="15"/>
        <v>6.7779197467402949E-2</v>
      </c>
      <c r="L43" s="52">
        <f t="shared" si="19"/>
        <v>0.31446856229562886</v>
      </c>
      <c r="N43" s="27">
        <f t="shared" si="16"/>
        <v>7.6133484941027163</v>
      </c>
      <c r="O43" s="152">
        <f t="shared" si="17"/>
        <v>6.9694977410322698</v>
      </c>
      <c r="P43" s="52">
        <f t="shared" si="8"/>
        <v>-8.4568669563618679E-2</v>
      </c>
    </row>
    <row r="44" spans="1:16" ht="20.100000000000001" customHeight="1" x14ac:dyDescent="0.25">
      <c r="A44" s="313" t="s">
        <v>175</v>
      </c>
      <c r="B44" s="315">
        <v>6438.48</v>
      </c>
      <c r="C44" s="119">
        <v>6735.7100000000009</v>
      </c>
      <c r="D44" s="247">
        <f t="shared" si="12"/>
        <v>3.011188974126798E-2</v>
      </c>
      <c r="E44" s="215">
        <f t="shared" si="13"/>
        <v>3.0501726550844783E-2</v>
      </c>
      <c r="F44" s="52">
        <f t="shared" si="18"/>
        <v>4.6164622705980513E-2</v>
      </c>
      <c r="H44" s="19">
        <v>3097.5479999999998</v>
      </c>
      <c r="I44" s="140">
        <v>3506.8820000000001</v>
      </c>
      <c r="J44" s="247">
        <f t="shared" si="14"/>
        <v>3.2585519093477011E-2</v>
      </c>
      <c r="K44" s="215">
        <f t="shared" si="15"/>
        <v>3.5211035965824533E-2</v>
      </c>
      <c r="L44" s="52">
        <f t="shared" si="19"/>
        <v>0.13214775041419868</v>
      </c>
      <c r="N44" s="27">
        <f t="shared" si="16"/>
        <v>4.810992656651881</v>
      </c>
      <c r="O44" s="152">
        <f t="shared" si="17"/>
        <v>5.2064028884854006</v>
      </c>
      <c r="P44" s="52">
        <f t="shared" si="8"/>
        <v>8.2188907789499263E-2</v>
      </c>
    </row>
    <row r="45" spans="1:16" ht="20.100000000000001" customHeight="1" x14ac:dyDescent="0.25">
      <c r="A45" s="313" t="s">
        <v>182</v>
      </c>
      <c r="B45" s="315">
        <v>3484.7200000000003</v>
      </c>
      <c r="C45" s="119">
        <v>3121.5</v>
      </c>
      <c r="D45" s="247">
        <f t="shared" si="12"/>
        <v>1.6297558495047181E-2</v>
      </c>
      <c r="E45" s="215">
        <f t="shared" si="13"/>
        <v>1.4135278898358448E-2</v>
      </c>
      <c r="F45" s="52">
        <f t="shared" si="18"/>
        <v>-0.10423219082164427</v>
      </c>
      <c r="H45" s="19">
        <v>1789.7570000000001</v>
      </c>
      <c r="I45" s="140">
        <v>1704.3050000000001</v>
      </c>
      <c r="J45" s="247">
        <f t="shared" si="14"/>
        <v>1.8827847347703455E-2</v>
      </c>
      <c r="K45" s="215">
        <f t="shared" si="15"/>
        <v>1.7112165351367566E-2</v>
      </c>
      <c r="L45" s="52">
        <f t="shared" si="19"/>
        <v>-4.774502907377929E-2</v>
      </c>
      <c r="N45" s="27">
        <f t="shared" si="16"/>
        <v>5.1360137973782685</v>
      </c>
      <c r="O45" s="152">
        <f t="shared" si="17"/>
        <v>5.4598910780073684</v>
      </c>
      <c r="P45" s="52">
        <f t="shared" si="8"/>
        <v>6.3060048786166903E-2</v>
      </c>
    </row>
    <row r="46" spans="1:16" ht="20.100000000000001" customHeight="1" x14ac:dyDescent="0.25">
      <c r="A46" s="313" t="s">
        <v>172</v>
      </c>
      <c r="B46" s="315">
        <v>3718.9700000000003</v>
      </c>
      <c r="C46" s="119">
        <v>4183.41</v>
      </c>
      <c r="D46" s="247">
        <f t="shared" si="12"/>
        <v>1.7393113683832735E-2</v>
      </c>
      <c r="E46" s="215">
        <f t="shared" si="13"/>
        <v>1.8943990740407403E-2</v>
      </c>
      <c r="F46" s="52">
        <f t="shared" si="18"/>
        <v>0.12488404047357186</v>
      </c>
      <c r="H46" s="19">
        <v>1412.7069999999999</v>
      </c>
      <c r="I46" s="140">
        <v>1552.674</v>
      </c>
      <c r="J46" s="247">
        <f t="shared" si="14"/>
        <v>1.4861364835020678E-2</v>
      </c>
      <c r="K46" s="215">
        <f t="shared" si="15"/>
        <v>1.5589706199752557E-2</v>
      </c>
      <c r="L46" s="52">
        <f t="shared" si="19"/>
        <v>9.90771617893874E-2</v>
      </c>
      <c r="N46" s="27">
        <f t="shared" si="16"/>
        <v>3.7986512394560856</v>
      </c>
      <c r="O46" s="152">
        <f t="shared" si="17"/>
        <v>3.7115032951587339</v>
      </c>
      <c r="P46" s="52">
        <f t="shared" si="8"/>
        <v>-2.2941812449681513E-2</v>
      </c>
    </row>
    <row r="47" spans="1:16" ht="20.100000000000001" customHeight="1" x14ac:dyDescent="0.25">
      <c r="A47" s="313" t="s">
        <v>181</v>
      </c>
      <c r="B47" s="315">
        <v>1444.38</v>
      </c>
      <c r="C47" s="119">
        <v>1680.02</v>
      </c>
      <c r="D47" s="247">
        <f t="shared" si="12"/>
        <v>6.7551675713045083E-3</v>
      </c>
      <c r="E47" s="215">
        <f t="shared" si="13"/>
        <v>7.6077370670575555E-3</v>
      </c>
      <c r="F47" s="52">
        <f t="shared" si="18"/>
        <v>0.1631426632880543</v>
      </c>
      <c r="H47" s="19">
        <v>825.49300000000005</v>
      </c>
      <c r="I47" s="140">
        <v>948.74699999999996</v>
      </c>
      <c r="J47" s="247">
        <f t="shared" si="14"/>
        <v>8.6840035773559036E-3</v>
      </c>
      <c r="K47" s="215">
        <f t="shared" si="15"/>
        <v>9.5259449104555353E-3</v>
      </c>
      <c r="L47" s="52">
        <f t="shared" si="19"/>
        <v>0.14930956410290566</v>
      </c>
      <c r="N47" s="27">
        <f t="shared" si="16"/>
        <v>5.7152065245987895</v>
      </c>
      <c r="O47" s="152">
        <f t="shared" si="17"/>
        <v>5.6472363424244945</v>
      </c>
      <c r="P47" s="52">
        <f t="shared" si="8"/>
        <v>-1.1892865442700098E-2</v>
      </c>
    </row>
    <row r="48" spans="1:16" ht="20.100000000000001" customHeight="1" x14ac:dyDescent="0.25">
      <c r="A48" s="313" t="s">
        <v>176</v>
      </c>
      <c r="B48" s="315">
        <v>1526.3299999999997</v>
      </c>
      <c r="C48" s="119">
        <v>1696.81</v>
      </c>
      <c r="D48" s="247">
        <f t="shared" si="12"/>
        <v>7.1384365050119825E-3</v>
      </c>
      <c r="E48" s="215">
        <f t="shared" si="13"/>
        <v>7.6837682484458105E-3</v>
      </c>
      <c r="F48" s="52">
        <f t="shared" si="18"/>
        <v>0.11169275320540137</v>
      </c>
      <c r="H48" s="19">
        <v>867.73599999999999</v>
      </c>
      <c r="I48" s="140">
        <v>943.6450000000001</v>
      </c>
      <c r="J48" s="247">
        <f t="shared" si="14"/>
        <v>9.1283905838093135E-3</v>
      </c>
      <c r="K48" s="215">
        <f t="shared" si="15"/>
        <v>9.4747180070417249E-3</v>
      </c>
      <c r="L48" s="52">
        <f t="shared" si="19"/>
        <v>8.7479371606110731E-2</v>
      </c>
      <c r="N48" s="27">
        <f t="shared" si="16"/>
        <v>5.6851139661803165</v>
      </c>
      <c r="O48" s="152">
        <f t="shared" si="17"/>
        <v>5.5612885355461135</v>
      </c>
      <c r="P48" s="52">
        <f t="shared" si="8"/>
        <v>-2.1780641755084849E-2</v>
      </c>
    </row>
    <row r="49" spans="1:16" ht="20.100000000000001" customHeight="1" x14ac:dyDescent="0.25">
      <c r="A49" s="313" t="s">
        <v>190</v>
      </c>
      <c r="B49" s="315">
        <v>1273.4100000000001</v>
      </c>
      <c r="C49" s="119">
        <v>1185.8499999999999</v>
      </c>
      <c r="D49" s="247">
        <f t="shared" si="12"/>
        <v>5.9555642815428585E-3</v>
      </c>
      <c r="E49" s="215">
        <f t="shared" si="13"/>
        <v>5.3699569058524308E-3</v>
      </c>
      <c r="F49" s="52">
        <f t="shared" si="18"/>
        <v>-6.8760257890231866E-2</v>
      </c>
      <c r="H49" s="19">
        <v>808.63400000000001</v>
      </c>
      <c r="I49" s="140">
        <v>730.93200000000002</v>
      </c>
      <c r="J49" s="247">
        <f t="shared" si="14"/>
        <v>8.506650630316203E-3</v>
      </c>
      <c r="K49" s="215">
        <f t="shared" si="15"/>
        <v>7.3389617730428508E-3</v>
      </c>
      <c r="L49" s="52">
        <f t="shared" si="19"/>
        <v>-9.6090443884377846E-2</v>
      </c>
      <c r="N49" s="27">
        <f t="shared" si="16"/>
        <v>6.3501464571504851</v>
      </c>
      <c r="O49" s="152">
        <f t="shared" si="17"/>
        <v>6.1637812539528616</v>
      </c>
      <c r="P49" s="52">
        <f t="shared" si="8"/>
        <v>-2.9348174007509675E-2</v>
      </c>
    </row>
    <row r="50" spans="1:16" ht="20.100000000000001" customHeight="1" x14ac:dyDescent="0.25">
      <c r="A50" s="313" t="s">
        <v>186</v>
      </c>
      <c r="B50" s="315">
        <v>1090.6100000000001</v>
      </c>
      <c r="C50" s="119">
        <v>1134.32</v>
      </c>
      <c r="D50" s="247">
        <f t="shared" si="12"/>
        <v>5.1006337009238635E-3</v>
      </c>
      <c r="E50" s="215">
        <f t="shared" si="13"/>
        <v>5.1366104629139691E-3</v>
      </c>
      <c r="F50" s="52">
        <f t="shared" si="18"/>
        <v>4.0078488185510679E-2</v>
      </c>
      <c r="H50" s="19">
        <v>746.82299999999998</v>
      </c>
      <c r="I50" s="140">
        <v>718.94900000000007</v>
      </c>
      <c r="J50" s="247">
        <f t="shared" si="14"/>
        <v>7.8564125966563824E-3</v>
      </c>
      <c r="K50" s="215">
        <f t="shared" si="15"/>
        <v>7.2186458217281292E-3</v>
      </c>
      <c r="L50" s="52">
        <f t="shared" si="19"/>
        <v>-3.7323435405711806E-2</v>
      </c>
      <c r="N50" s="27">
        <f t="shared" si="16"/>
        <v>6.8477549261422501</v>
      </c>
      <c r="O50" s="152">
        <f t="shared" si="17"/>
        <v>6.3381497284716843</v>
      </c>
      <c r="P50" s="52">
        <f t="shared" si="8"/>
        <v>-7.4419310148655812E-2</v>
      </c>
    </row>
    <row r="51" spans="1:16" ht="20.100000000000001" customHeight="1" x14ac:dyDescent="0.25">
      <c r="A51" s="313" t="s">
        <v>193</v>
      </c>
      <c r="B51" s="315">
        <v>1144.46</v>
      </c>
      <c r="C51" s="119">
        <v>957.84</v>
      </c>
      <c r="D51" s="247">
        <f t="shared" si="12"/>
        <v>5.3524827806083978E-3</v>
      </c>
      <c r="E51" s="215">
        <f t="shared" si="13"/>
        <v>4.3374453115501057E-3</v>
      </c>
      <c r="F51" s="52">
        <f t="shared" si="18"/>
        <v>-0.16306380301626969</v>
      </c>
      <c r="H51" s="19">
        <v>576.60599999999999</v>
      </c>
      <c r="I51" s="140">
        <v>534.12400000000002</v>
      </c>
      <c r="J51" s="247">
        <f t="shared" si="14"/>
        <v>6.0657674465136322E-3</v>
      </c>
      <c r="K51" s="215">
        <f t="shared" si="15"/>
        <v>5.3629005407681424E-3</v>
      </c>
      <c r="L51" s="52">
        <f t="shared" si="19"/>
        <v>-7.3675958973718578E-2</v>
      </c>
      <c r="N51" s="27">
        <f t="shared" si="16"/>
        <v>5.0382363734861855</v>
      </c>
      <c r="O51" s="152">
        <f t="shared" si="17"/>
        <v>5.5763384281299588</v>
      </c>
      <c r="P51" s="52">
        <f t="shared" si="8"/>
        <v>0.10680365404758412</v>
      </c>
    </row>
    <row r="52" spans="1:16" ht="20.100000000000001" customHeight="1" x14ac:dyDescent="0.25">
      <c r="A52" s="313" t="s">
        <v>188</v>
      </c>
      <c r="B52" s="315">
        <v>1141.6899999999998</v>
      </c>
      <c r="C52" s="119">
        <v>588.06999999999994</v>
      </c>
      <c r="D52" s="247">
        <f t="shared" si="12"/>
        <v>5.3395278697314016E-3</v>
      </c>
      <c r="E52" s="215">
        <f t="shared" si="13"/>
        <v>2.662993260213888E-3</v>
      </c>
      <c r="F52" s="52">
        <f t="shared" si="18"/>
        <v>-0.48491271711235095</v>
      </c>
      <c r="H52" s="19">
        <v>617.58500000000004</v>
      </c>
      <c r="I52" s="140">
        <v>341.08299999999997</v>
      </c>
      <c r="J52" s="247">
        <f t="shared" si="14"/>
        <v>6.4968574528449612E-3</v>
      </c>
      <c r="K52" s="215">
        <f t="shared" si="15"/>
        <v>3.4246620731268771E-3</v>
      </c>
      <c r="L52" s="52">
        <f t="shared" si="19"/>
        <v>-0.44771488944841609</v>
      </c>
      <c r="N52" s="27">
        <f t="shared" si="16"/>
        <v>5.4093930926959164</v>
      </c>
      <c r="O52" s="152">
        <f t="shared" si="17"/>
        <v>5.8000408114680226</v>
      </c>
      <c r="P52" s="52">
        <f t="shared" si="8"/>
        <v>7.2216552222758953E-2</v>
      </c>
    </row>
    <row r="53" spans="1:16" ht="20.100000000000001" customHeight="1" x14ac:dyDescent="0.25">
      <c r="A53" s="313" t="s">
        <v>178</v>
      </c>
      <c r="B53" s="315">
        <v>538.03</v>
      </c>
      <c r="C53" s="119">
        <v>381.84</v>
      </c>
      <c r="D53" s="247">
        <f t="shared" si="12"/>
        <v>2.5162926711730736E-3</v>
      </c>
      <c r="E53" s="215">
        <f t="shared" si="13"/>
        <v>1.7291093687487392E-3</v>
      </c>
      <c r="F53" s="52">
        <f t="shared" si="18"/>
        <v>-0.29029979740906642</v>
      </c>
      <c r="H53" s="19">
        <v>353.59199999999998</v>
      </c>
      <c r="I53" s="140">
        <v>313.70399999999995</v>
      </c>
      <c r="J53" s="247">
        <f t="shared" si="14"/>
        <v>3.7197095468095164E-3</v>
      </c>
      <c r="K53" s="215">
        <f t="shared" si="15"/>
        <v>3.1497617617652998E-3</v>
      </c>
      <c r="L53" s="52">
        <f t="shared" si="19"/>
        <v>-0.11280798208104266</v>
      </c>
      <c r="N53" s="27">
        <f t="shared" si="16"/>
        <v>6.5719755403973759</v>
      </c>
      <c r="O53" s="152">
        <f t="shared" si="17"/>
        <v>8.2155876807039583</v>
      </c>
      <c r="P53" s="52">
        <f t="shared" si="8"/>
        <v>0.25009407448391097</v>
      </c>
    </row>
    <row r="54" spans="1:16" ht="20.100000000000001" customHeight="1" x14ac:dyDescent="0.25">
      <c r="A54" s="313" t="s">
        <v>191</v>
      </c>
      <c r="B54" s="315">
        <v>308.24</v>
      </c>
      <c r="C54" s="119">
        <v>273.22000000000003</v>
      </c>
      <c r="D54" s="247">
        <f t="shared" si="12"/>
        <v>1.4415962919584191E-3</v>
      </c>
      <c r="E54" s="215">
        <f t="shared" si="13"/>
        <v>1.2372387956461623E-3</v>
      </c>
      <c r="F54" s="52">
        <f t="shared" si="18"/>
        <v>-0.11361276927069809</v>
      </c>
      <c r="H54" s="19">
        <v>217.34399999999997</v>
      </c>
      <c r="I54" s="140">
        <v>252.75600000000003</v>
      </c>
      <c r="J54" s="247">
        <f t="shared" si="14"/>
        <v>2.2864107551691425E-3</v>
      </c>
      <c r="K54" s="215">
        <f t="shared" si="15"/>
        <v>2.5378101135361689E-3</v>
      </c>
      <c r="L54" s="52">
        <f t="shared" si="19"/>
        <v>0.16293065371024767</v>
      </c>
      <c r="N54" s="27">
        <f t="shared" si="16"/>
        <v>7.0511289903970917</v>
      </c>
      <c r="O54" s="152">
        <f t="shared" si="17"/>
        <v>9.2510065148964209</v>
      </c>
      <c r="P54" s="52">
        <f t="shared" si="8"/>
        <v>0.31198940304387207</v>
      </c>
    </row>
    <row r="55" spans="1:16" ht="20.100000000000001" customHeight="1" x14ac:dyDescent="0.25">
      <c r="A55" s="313" t="s">
        <v>197</v>
      </c>
      <c r="B55" s="315">
        <v>400.96000000000004</v>
      </c>
      <c r="C55" s="119">
        <v>372.07</v>
      </c>
      <c r="D55" s="247">
        <f t="shared" si="12"/>
        <v>1.8752350416028024E-3</v>
      </c>
      <c r="E55" s="215">
        <f t="shared" si="13"/>
        <v>1.6848672816633758E-3</v>
      </c>
      <c r="F55" s="52">
        <f t="shared" si="18"/>
        <v>-7.2052075019952214E-2</v>
      </c>
      <c r="H55" s="19">
        <v>230.018</v>
      </c>
      <c r="I55" s="140">
        <v>212.73599999999999</v>
      </c>
      <c r="J55" s="247">
        <f t="shared" si="14"/>
        <v>2.4197384288616015E-3</v>
      </c>
      <c r="K55" s="215">
        <f t="shared" si="15"/>
        <v>2.1359871667269237E-3</v>
      </c>
      <c r="L55" s="52">
        <f t="shared" si="19"/>
        <v>-7.5133250441269867E-2</v>
      </c>
      <c r="N55" s="27">
        <f t="shared" si="16"/>
        <v>5.7366819632881079</v>
      </c>
      <c r="O55" s="152">
        <f t="shared" si="17"/>
        <v>5.7176337785900504</v>
      </c>
      <c r="P55" s="52">
        <f t="shared" si="8"/>
        <v>-3.3204184613956837E-3</v>
      </c>
    </row>
    <row r="56" spans="1:16" ht="20.100000000000001" customHeight="1" x14ac:dyDescent="0.25">
      <c r="A56" s="313" t="s">
        <v>192</v>
      </c>
      <c r="B56" s="315">
        <v>400.03999999999996</v>
      </c>
      <c r="C56" s="119">
        <v>304.43</v>
      </c>
      <c r="D56" s="247">
        <f t="shared" si="12"/>
        <v>1.8709323275209121E-3</v>
      </c>
      <c r="E56" s="215">
        <f t="shared" si="13"/>
        <v>1.3785689428246876E-3</v>
      </c>
      <c r="F56" s="52">
        <f t="shared" si="18"/>
        <v>-0.23900109989001092</v>
      </c>
      <c r="H56" s="19">
        <v>238.30700000000002</v>
      </c>
      <c r="I56" s="140">
        <v>185.34100000000001</v>
      </c>
      <c r="J56" s="247">
        <f t="shared" si="14"/>
        <v>2.5069368734912997E-3</v>
      </c>
      <c r="K56" s="215">
        <f t="shared" si="15"/>
        <v>1.8609262065110504E-3</v>
      </c>
      <c r="L56" s="52">
        <f t="shared" si="19"/>
        <v>-0.22225952238079455</v>
      </c>
      <c r="N56" s="27">
        <f t="shared" ref="N56" si="20">(H56/B56)*10</f>
        <v>5.9570792920707936</v>
      </c>
      <c r="O56" s="152">
        <f t="shared" ref="O56" si="21">(I56/C56)*10</f>
        <v>6.0881319186676741</v>
      </c>
      <c r="P56" s="52">
        <f t="shared" ref="P56" si="22">(O56-N56)/N56</f>
        <v>2.1999476617898799E-2</v>
      </c>
    </row>
    <row r="57" spans="1:16" ht="20.100000000000001" customHeight="1" x14ac:dyDescent="0.25">
      <c r="A57" s="313" t="s">
        <v>194</v>
      </c>
      <c r="B57" s="315">
        <v>206.98000000000002</v>
      </c>
      <c r="C57" s="119">
        <v>176.67999999999998</v>
      </c>
      <c r="D57" s="247">
        <f t="shared" si="12"/>
        <v>9.6801713116257987E-4</v>
      </c>
      <c r="E57" s="215">
        <f t="shared" si="13"/>
        <v>8.000708235662246E-4</v>
      </c>
      <c r="F57" s="52">
        <f t="shared" si="18"/>
        <v>-0.14639095564788887</v>
      </c>
      <c r="H57" s="19">
        <v>106.529</v>
      </c>
      <c r="I57" s="140">
        <v>112.95599999999999</v>
      </c>
      <c r="J57" s="247">
        <f t="shared" si="14"/>
        <v>1.1206614920927821E-3</v>
      </c>
      <c r="K57" s="215">
        <f t="shared" si="15"/>
        <v>1.1341407491200662E-3</v>
      </c>
      <c r="L57" s="52">
        <f t="shared" si="19"/>
        <v>6.0330989683560279E-2</v>
      </c>
      <c r="N57" s="27">
        <f t="shared" ref="N57:N60" si="23">(H57/B57)*10</f>
        <v>5.1468257802686246</v>
      </c>
      <c r="O57" s="152">
        <f t="shared" ref="O57:O60" si="24">(I57/C57)*10</f>
        <v>6.3932533393706139</v>
      </c>
      <c r="P57" s="52">
        <f t="shared" ref="P57:P60" si="25">(O57-N57)/N57</f>
        <v>0.24217403353352587</v>
      </c>
    </row>
    <row r="58" spans="1:16" ht="20.100000000000001" customHeight="1" x14ac:dyDescent="0.25">
      <c r="A58" s="313" t="s">
        <v>215</v>
      </c>
      <c r="B58" s="315">
        <v>179.91999999999996</v>
      </c>
      <c r="C58" s="119">
        <v>156.69999999999999</v>
      </c>
      <c r="D58" s="247">
        <f t="shared" si="12"/>
        <v>8.4146121479742643E-4</v>
      </c>
      <c r="E58" s="215">
        <f t="shared" si="13"/>
        <v>7.0959417055030231E-4</v>
      </c>
      <c r="F58" s="52">
        <f t="shared" si="18"/>
        <v>-0.12905735882614483</v>
      </c>
      <c r="H58" s="19">
        <v>102.577</v>
      </c>
      <c r="I58" s="140">
        <v>90.811000000000007</v>
      </c>
      <c r="J58" s="247">
        <f t="shared" si="14"/>
        <v>1.0790873271541205E-3</v>
      </c>
      <c r="K58" s="215">
        <f t="shared" si="15"/>
        <v>9.1179269422024805E-4</v>
      </c>
      <c r="L58" s="52">
        <f t="shared" si="19"/>
        <v>-0.11470407596244764</v>
      </c>
      <c r="N58" s="27">
        <f t="shared" ref="N58:N59" si="26">(H58/B58)*10</f>
        <v>5.7012561138283688</v>
      </c>
      <c r="O58" s="152">
        <f t="shared" ref="O58:O59" si="27">(I58/C58)*10</f>
        <v>5.7952137843012128</v>
      </c>
      <c r="P58" s="52">
        <f t="shared" ref="P58:P59" si="28">(O58-N58)/N58</f>
        <v>1.6480170088298631E-2</v>
      </c>
    </row>
    <row r="59" spans="1:16" ht="20.100000000000001" customHeight="1" x14ac:dyDescent="0.25">
      <c r="A59" s="313" t="s">
        <v>229</v>
      </c>
      <c r="B59" s="315">
        <v>91.339999999999989</v>
      </c>
      <c r="C59" s="119">
        <v>116.52</v>
      </c>
      <c r="D59" s="247">
        <f t="shared" si="12"/>
        <v>4.2718467852154813E-4</v>
      </c>
      <c r="E59" s="215">
        <f t="shared" si="13"/>
        <v>5.276446250958598E-4</v>
      </c>
      <c r="F59" s="52">
        <f t="shared" ref="F59:F60" si="29">(C59-B59)/B59</f>
        <v>0.27567330851762656</v>
      </c>
      <c r="H59" s="19">
        <v>64.400999999999996</v>
      </c>
      <c r="I59" s="140">
        <v>87.573999999999998</v>
      </c>
      <c r="J59" s="247">
        <f t="shared" si="14"/>
        <v>6.7748426017579487E-4</v>
      </c>
      <c r="K59" s="215">
        <f t="shared" si="15"/>
        <v>8.7929142288537725E-4</v>
      </c>
      <c r="L59" s="52">
        <f t="shared" ref="L59:L60" si="30">(I59-H59)/H59</f>
        <v>0.35982360522352141</v>
      </c>
      <c r="N59" s="27">
        <f t="shared" si="26"/>
        <v>7.0506897306765932</v>
      </c>
      <c r="O59" s="152">
        <f t="shared" si="27"/>
        <v>7.5157912804668729</v>
      </c>
      <c r="P59" s="52">
        <f t="shared" si="28"/>
        <v>6.5965397366258519E-2</v>
      </c>
    </row>
    <row r="60" spans="1:16" ht="20.100000000000001" customHeight="1" x14ac:dyDescent="0.25">
      <c r="A60" s="313" t="s">
        <v>218</v>
      </c>
      <c r="B60" s="315">
        <v>116.8</v>
      </c>
      <c r="C60" s="119">
        <v>94.399999999999991</v>
      </c>
      <c r="D60" s="247">
        <f t="shared" si="12"/>
        <v>5.4625761387471893E-4</v>
      </c>
      <c r="E60" s="215">
        <f t="shared" si="13"/>
        <v>4.2747727951466836E-4</v>
      </c>
      <c r="F60" s="52">
        <f t="shared" si="29"/>
        <v>-0.19178082191780826</v>
      </c>
      <c r="H60" s="19">
        <v>91.135999999999996</v>
      </c>
      <c r="I60" s="140">
        <v>79.853999999999999</v>
      </c>
      <c r="J60" s="247">
        <f t="shared" si="14"/>
        <v>9.5873054044783848E-4</v>
      </c>
      <c r="K60" s="215">
        <f t="shared" si="15"/>
        <v>8.0177835068729209E-4</v>
      </c>
      <c r="L60" s="52">
        <f t="shared" si="30"/>
        <v>-0.12379301264044941</v>
      </c>
      <c r="N60" s="27">
        <f t="shared" si="23"/>
        <v>7.8027397260273972</v>
      </c>
      <c r="O60" s="152">
        <f t="shared" si="24"/>
        <v>8.4591101694915256</v>
      </c>
      <c r="P60" s="52">
        <f t="shared" si="25"/>
        <v>8.412050978385073E-2</v>
      </c>
    </row>
    <row r="61" spans="1:16" ht="20.100000000000001" customHeight="1" thickBot="1" x14ac:dyDescent="0.3">
      <c r="A61" s="8" t="s">
        <v>17</v>
      </c>
      <c r="B61" s="316">
        <f>B62-SUM(B39:B60)</f>
        <v>225.59000000002561</v>
      </c>
      <c r="C61" s="20">
        <f>C62-SUM(C39:C60)</f>
        <v>230.67999999999302</v>
      </c>
      <c r="D61" s="247">
        <f t="shared" si="12"/>
        <v>1.0550535540583205E-3</v>
      </c>
      <c r="E61" s="215">
        <f t="shared" si="13"/>
        <v>1.0446023182038213E-3</v>
      </c>
      <c r="F61" s="52">
        <f t="shared" ref="F61" si="31">(C61-B61)/B61</f>
        <v>2.256305687294129E-2</v>
      </c>
      <c r="H61" s="19">
        <f>H62-SUM(H39:H60)</f>
        <v>218.49099999999453</v>
      </c>
      <c r="I61" s="140">
        <f>I62-SUM(I39:I60)</f>
        <v>169.76600000000326</v>
      </c>
      <c r="J61" s="247">
        <f t="shared" si="14"/>
        <v>2.2984769411975884E-3</v>
      </c>
      <c r="K61" s="215">
        <f t="shared" si="15"/>
        <v>1.7045445874067854E-3</v>
      </c>
      <c r="L61" s="52">
        <f t="shared" ref="L61" si="32">(I61-H61)/H61</f>
        <v>-0.22300689730923695</v>
      </c>
      <c r="N61" s="27">
        <f t="shared" si="16"/>
        <v>9.6853140653384333</v>
      </c>
      <c r="O61" s="152">
        <f t="shared" si="17"/>
        <v>7.3593722906194037</v>
      </c>
      <c r="P61" s="52">
        <f t="shared" ref="P61" si="33">(O61-N61)/N61</f>
        <v>-0.24015140438688029</v>
      </c>
    </row>
    <row r="62" spans="1:16" ht="26.25" customHeight="1" thickBot="1" x14ac:dyDescent="0.3">
      <c r="A62" s="12" t="s">
        <v>18</v>
      </c>
      <c r="B62" s="17">
        <v>213818.53</v>
      </c>
      <c r="C62" s="145">
        <v>220830.44999999998</v>
      </c>
      <c r="D62" s="253">
        <f>SUM(D39:D61)</f>
        <v>1</v>
      </c>
      <c r="E62" s="254">
        <f>SUM(E39:E61)</f>
        <v>1.0000000000000002</v>
      </c>
      <c r="F62" s="57">
        <f t="shared" si="18"/>
        <v>3.2793790135962418E-2</v>
      </c>
      <c r="G62" s="1"/>
      <c r="H62" s="17">
        <v>95059.035000000003</v>
      </c>
      <c r="I62" s="145">
        <v>99596.103999999978</v>
      </c>
      <c r="J62" s="253">
        <f>SUM(J39:J61)</f>
        <v>0.99999999999999989</v>
      </c>
      <c r="K62" s="254">
        <f>SUM(K39:K61)</f>
        <v>1.0000000000000002</v>
      </c>
      <c r="L62" s="57">
        <f t="shared" si="19"/>
        <v>4.7728961271277098E-2</v>
      </c>
      <c r="M62" s="1"/>
      <c r="N62" s="29">
        <f t="shared" si="16"/>
        <v>4.4457809620148456</v>
      </c>
      <c r="O62" s="146">
        <f t="shared" si="17"/>
        <v>4.5100711428156757</v>
      </c>
      <c r="P62" s="57">
        <f t="shared" si="8"/>
        <v>1.4460942036985438E-2</v>
      </c>
    </row>
    <row r="64" spans="1:16" ht="15.75" thickBot="1" x14ac:dyDescent="0.3"/>
    <row r="65" spans="1:16" x14ac:dyDescent="0.25">
      <c r="A65" s="368" t="s">
        <v>15</v>
      </c>
      <c r="B65" s="362" t="s">
        <v>1</v>
      </c>
      <c r="C65" s="355"/>
      <c r="D65" s="362" t="s">
        <v>104</v>
      </c>
      <c r="E65" s="355"/>
      <c r="F65" s="130" t="s">
        <v>0</v>
      </c>
      <c r="H65" s="371" t="s">
        <v>19</v>
      </c>
      <c r="I65" s="372"/>
      <c r="J65" s="362" t="s">
        <v>104</v>
      </c>
      <c r="K65" s="360"/>
      <c r="L65" s="130" t="s">
        <v>0</v>
      </c>
      <c r="N65" s="354" t="s">
        <v>22</v>
      </c>
      <c r="O65" s="355"/>
      <c r="P65" s="130" t="s">
        <v>0</v>
      </c>
    </row>
    <row r="66" spans="1:16" x14ac:dyDescent="0.25">
      <c r="A66" s="369"/>
      <c r="B66" s="363" t="str">
        <f>B5</f>
        <v>jan-jul</v>
      </c>
      <c r="C66" s="357"/>
      <c r="D66" s="363" t="str">
        <f>B5</f>
        <v>jan-jul</v>
      </c>
      <c r="E66" s="357"/>
      <c r="F66" s="131" t="str">
        <f>F37</f>
        <v>2024/2023</v>
      </c>
      <c r="H66" s="352" t="str">
        <f>B5</f>
        <v>jan-jul</v>
      </c>
      <c r="I66" s="357"/>
      <c r="J66" s="363" t="str">
        <f>B5</f>
        <v>jan-jul</v>
      </c>
      <c r="K66" s="353"/>
      <c r="L66" s="131" t="str">
        <f>L37</f>
        <v>2024/2023</v>
      </c>
      <c r="N66" s="352" t="str">
        <f>B5</f>
        <v>jan-jul</v>
      </c>
      <c r="O66" s="353"/>
      <c r="P66" s="131" t="str">
        <f>P37</f>
        <v>2024/2023</v>
      </c>
    </row>
    <row r="67" spans="1:16" ht="19.5" customHeight="1" thickBot="1" x14ac:dyDescent="0.3">
      <c r="A67" s="370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6" t="s">
        <v>164</v>
      </c>
      <c r="B68" s="119">
        <v>17533.760000000002</v>
      </c>
      <c r="C68" s="147">
        <v>17453.770000000004</v>
      </c>
      <c r="D68" s="247">
        <f>B68/$B$96</f>
        <v>0.18624417036295693</v>
      </c>
      <c r="E68" s="246">
        <f>C68/$C$96</f>
        <v>0.28863089519091017</v>
      </c>
      <c r="F68" s="61">
        <f t="shared" ref="F68:F94" si="34">(C68-B68)/B68</f>
        <v>-4.5620562845617796E-3</v>
      </c>
      <c r="H68" s="19">
        <v>18222.615999999998</v>
      </c>
      <c r="I68" s="147">
        <v>19104.453000000001</v>
      </c>
      <c r="J68" s="245">
        <f>H68/$H$96</f>
        <v>0.26043089666462216</v>
      </c>
      <c r="K68" s="246">
        <f>I68/$I$96</f>
        <v>0.36582139940486125</v>
      </c>
      <c r="L68" s="61">
        <f t="shared" ref="L68:L82" si="35">(I68-H68)/H68</f>
        <v>4.8392448153437642E-2</v>
      </c>
      <c r="N68" s="41">
        <f t="shared" ref="N68:N96" si="36">(H68/B68)*10</f>
        <v>10.392874089755988</v>
      </c>
      <c r="O68" s="149">
        <f t="shared" ref="O68:O96" si="37">(I68/C68)*10</f>
        <v>10.945745818811636</v>
      </c>
      <c r="P68" s="61">
        <f t="shared" si="8"/>
        <v>5.3197193026768237E-2</v>
      </c>
    </row>
    <row r="69" spans="1:16" ht="20.100000000000001" customHeight="1" x14ac:dyDescent="0.25">
      <c r="A69" s="307" t="s">
        <v>166</v>
      </c>
      <c r="B69" s="119">
        <v>50928.480000000003</v>
      </c>
      <c r="C69" s="140">
        <v>15796.27</v>
      </c>
      <c r="D69" s="247">
        <f t="shared" ref="D69:D95" si="38">B69/$B$96</f>
        <v>0.54096397495154747</v>
      </c>
      <c r="E69" s="215">
        <f t="shared" ref="E69:E95" si="39">C69/$C$96</f>
        <v>0.26122101705117678</v>
      </c>
      <c r="F69" s="52">
        <f t="shared" si="34"/>
        <v>-0.68983425383989483</v>
      </c>
      <c r="H69" s="19">
        <v>29103.186999999998</v>
      </c>
      <c r="I69" s="140">
        <v>9028.8719999999994</v>
      </c>
      <c r="J69" s="214">
        <f t="shared" ref="J69:J96" si="40">H69/$H$96</f>
        <v>0.41593199824921817</v>
      </c>
      <c r="K69" s="215">
        <f t="shared" ref="K69:K96" si="41">I69/$I$96</f>
        <v>0.17288925205486741</v>
      </c>
      <c r="L69" s="52">
        <f t="shared" si="35"/>
        <v>-0.68976346130064725</v>
      </c>
      <c r="N69" s="40">
        <f t="shared" si="36"/>
        <v>5.7145210302761829</v>
      </c>
      <c r="O69" s="143">
        <f t="shared" si="37"/>
        <v>5.7158253182555114</v>
      </c>
      <c r="P69" s="52">
        <f t="shared" si="8"/>
        <v>2.2824099735013864E-4</v>
      </c>
    </row>
    <row r="70" spans="1:16" ht="20.100000000000001" customHeight="1" x14ac:dyDescent="0.25">
      <c r="A70" s="307" t="s">
        <v>168</v>
      </c>
      <c r="B70" s="119">
        <v>5314.64</v>
      </c>
      <c r="C70" s="140">
        <v>5227.24</v>
      </c>
      <c r="D70" s="247">
        <f t="shared" si="38"/>
        <v>5.6452279350110039E-2</v>
      </c>
      <c r="E70" s="215">
        <f t="shared" si="39"/>
        <v>8.644223915966194E-2</v>
      </c>
      <c r="F70" s="52">
        <f t="shared" si="34"/>
        <v>-1.6445140216458789E-2</v>
      </c>
      <c r="H70" s="19">
        <v>5031.1010000000006</v>
      </c>
      <c r="I70" s="140">
        <v>4879.1629999999996</v>
      </c>
      <c r="J70" s="214">
        <f t="shared" si="40"/>
        <v>7.1902637065955705E-2</v>
      </c>
      <c r="K70" s="215">
        <f t="shared" si="41"/>
        <v>9.3428596808525249E-2</v>
      </c>
      <c r="L70" s="52">
        <f t="shared" si="35"/>
        <v>-3.019975150568454E-2</v>
      </c>
      <c r="N70" s="40">
        <f t="shared" si="36"/>
        <v>9.4664944380052081</v>
      </c>
      <c r="O70" s="143">
        <f t="shared" si="37"/>
        <v>9.3341093961631767</v>
      </c>
      <c r="P70" s="52">
        <f t="shared" si="8"/>
        <v>-1.3984589829847058E-2</v>
      </c>
    </row>
    <row r="71" spans="1:16" ht="20.100000000000001" customHeight="1" x14ac:dyDescent="0.25">
      <c r="A71" s="307" t="s">
        <v>179</v>
      </c>
      <c r="B71" s="119">
        <v>1229.3300000000002</v>
      </c>
      <c r="C71" s="140">
        <v>1335.16</v>
      </c>
      <c r="D71" s="247">
        <f t="shared" si="38"/>
        <v>1.3057983339129419E-2</v>
      </c>
      <c r="E71" s="215">
        <f t="shared" si="39"/>
        <v>2.2079380330043055E-2</v>
      </c>
      <c r="F71" s="52">
        <f t="shared" si="34"/>
        <v>8.6087543621322107E-2</v>
      </c>
      <c r="H71" s="19">
        <v>3702.5200000000004</v>
      </c>
      <c r="I71" s="140">
        <v>4032.0860000000007</v>
      </c>
      <c r="J71" s="214">
        <f t="shared" si="40"/>
        <v>5.29150481752289E-2</v>
      </c>
      <c r="K71" s="215">
        <f t="shared" si="41"/>
        <v>7.7208352578362199E-2</v>
      </c>
      <c r="L71" s="52">
        <f t="shared" si="35"/>
        <v>8.9011268001253266E-2</v>
      </c>
      <c r="N71" s="40">
        <f t="shared" si="36"/>
        <v>30.118194463650934</v>
      </c>
      <c r="O71" s="143">
        <f t="shared" si="37"/>
        <v>30.199271997363617</v>
      </c>
      <c r="P71" s="52">
        <f t="shared" si="8"/>
        <v>2.6919785583606067E-3</v>
      </c>
    </row>
    <row r="72" spans="1:16" ht="20.100000000000001" customHeight="1" x14ac:dyDescent="0.25">
      <c r="A72" s="307" t="s">
        <v>174</v>
      </c>
      <c r="B72" s="119">
        <v>3462.51</v>
      </c>
      <c r="C72" s="140">
        <v>3467.2699999999995</v>
      </c>
      <c r="D72" s="247">
        <f t="shared" si="38"/>
        <v>3.6778894106195247E-2</v>
      </c>
      <c r="E72" s="215">
        <f t="shared" si="39"/>
        <v>5.7337826954783219E-2</v>
      </c>
      <c r="F72" s="52">
        <f t="shared" si="34"/>
        <v>1.3747252715513626E-3</v>
      </c>
      <c r="H72" s="19">
        <v>2152.7910000000002</v>
      </c>
      <c r="I72" s="140">
        <v>2183.415</v>
      </c>
      <c r="J72" s="214">
        <f t="shared" si="40"/>
        <v>3.0766893757818783E-2</v>
      </c>
      <c r="K72" s="215">
        <f t="shared" si="41"/>
        <v>4.1809097113723437E-2</v>
      </c>
      <c r="L72" s="52">
        <f t="shared" si="35"/>
        <v>1.4225254564887995E-2</v>
      </c>
      <c r="N72" s="40">
        <f t="shared" si="36"/>
        <v>6.2174289749343679</v>
      </c>
      <c r="O72" s="143">
        <f t="shared" si="37"/>
        <v>6.2972165421210358</v>
      </c>
      <c r="P72" s="52">
        <f t="shared" ref="P72:P76" si="42">(O72-N72)/N72</f>
        <v>1.2832887598448224E-2</v>
      </c>
    </row>
    <row r="73" spans="1:16" ht="20.100000000000001" customHeight="1" x14ac:dyDescent="0.25">
      <c r="A73" s="307" t="s">
        <v>165</v>
      </c>
      <c r="B73" s="119">
        <v>3190.3399999999997</v>
      </c>
      <c r="C73" s="140">
        <v>3973.47</v>
      </c>
      <c r="D73" s="247">
        <f t="shared" si="38"/>
        <v>3.3887895492795382E-2</v>
      </c>
      <c r="E73" s="215">
        <f t="shared" si="39"/>
        <v>6.5708795470217921E-2</v>
      </c>
      <c r="F73" s="52">
        <f t="shared" si="34"/>
        <v>0.24546913495113379</v>
      </c>
      <c r="H73" s="19">
        <v>1601.789</v>
      </c>
      <c r="I73" s="140">
        <v>2141.6680000000001</v>
      </c>
      <c r="J73" s="214">
        <f t="shared" si="40"/>
        <v>2.289217670709455E-2</v>
      </c>
      <c r="K73" s="215">
        <f t="shared" si="41"/>
        <v>4.1009705162488051E-2</v>
      </c>
      <c r="L73" s="52">
        <f t="shared" si="35"/>
        <v>0.33704751374868985</v>
      </c>
      <c r="N73" s="40">
        <f t="shared" si="36"/>
        <v>5.0207470050214091</v>
      </c>
      <c r="O73" s="143">
        <f t="shared" si="37"/>
        <v>5.3899186353489528</v>
      </c>
      <c r="P73" s="52">
        <f t="shared" si="42"/>
        <v>7.3529223830303206E-2</v>
      </c>
    </row>
    <row r="74" spans="1:16" ht="20.100000000000001" customHeight="1" x14ac:dyDescent="0.25">
      <c r="A74" s="307" t="s">
        <v>201</v>
      </c>
      <c r="B74" s="119">
        <v>2144.71</v>
      </c>
      <c r="C74" s="140">
        <v>1536.42</v>
      </c>
      <c r="D74" s="247">
        <f t="shared" si="38"/>
        <v>2.2781179542729988E-2</v>
      </c>
      <c r="E74" s="215">
        <f t="shared" si="39"/>
        <v>2.5407592742955714E-2</v>
      </c>
      <c r="F74" s="52">
        <f t="shared" si="34"/>
        <v>-0.28362342694350284</v>
      </c>
      <c r="H74" s="19">
        <v>1905.5260000000003</v>
      </c>
      <c r="I74" s="140">
        <v>1479.413</v>
      </c>
      <c r="J74" s="214">
        <f t="shared" si="40"/>
        <v>2.7233073714429963E-2</v>
      </c>
      <c r="K74" s="215">
        <f t="shared" si="41"/>
        <v>2.8328522881955528E-2</v>
      </c>
      <c r="L74" s="52">
        <f t="shared" si="35"/>
        <v>-0.22361961998944135</v>
      </c>
      <c r="N74" s="40">
        <f t="shared" si="36"/>
        <v>8.8847723002177457</v>
      </c>
      <c r="O74" s="143">
        <f t="shared" si="37"/>
        <v>9.6289621327501589</v>
      </c>
      <c r="P74" s="52">
        <f t="shared" si="42"/>
        <v>8.3760146842950023E-2</v>
      </c>
    </row>
    <row r="75" spans="1:16" ht="20.100000000000001" customHeight="1" x14ac:dyDescent="0.25">
      <c r="A75" s="307" t="s">
        <v>173</v>
      </c>
      <c r="B75" s="119">
        <v>794.65</v>
      </c>
      <c r="C75" s="140">
        <v>2371.6899999999996</v>
      </c>
      <c r="D75" s="247">
        <f t="shared" si="38"/>
        <v>8.440798207510751E-3</v>
      </c>
      <c r="E75" s="215">
        <f t="shared" si="39"/>
        <v>3.9220352268611848E-2</v>
      </c>
      <c r="F75" s="52">
        <f t="shared" si="34"/>
        <v>1.9845718240734909</v>
      </c>
      <c r="H75" s="19">
        <v>339.83000000000004</v>
      </c>
      <c r="I75" s="140">
        <v>1246.625</v>
      </c>
      <c r="J75" s="214">
        <f t="shared" si="40"/>
        <v>4.8567248310307674E-3</v>
      </c>
      <c r="K75" s="215">
        <f t="shared" si="41"/>
        <v>2.3870984530836088E-2</v>
      </c>
      <c r="L75" s="52">
        <f t="shared" si="35"/>
        <v>2.6683783068004585</v>
      </c>
      <c r="N75" s="40">
        <f t="shared" si="36"/>
        <v>4.2764739193355572</v>
      </c>
      <c r="O75" s="143">
        <f t="shared" si="37"/>
        <v>5.2562729530419254</v>
      </c>
      <c r="P75" s="52">
        <f t="shared" si="42"/>
        <v>0.22911376339192108</v>
      </c>
    </row>
    <row r="76" spans="1:16" ht="20.100000000000001" customHeight="1" x14ac:dyDescent="0.25">
      <c r="A76" s="307" t="s">
        <v>205</v>
      </c>
      <c r="B76" s="119">
        <v>473.51</v>
      </c>
      <c r="C76" s="140">
        <v>688.72</v>
      </c>
      <c r="D76" s="247">
        <f t="shared" si="38"/>
        <v>5.0296386575705227E-3</v>
      </c>
      <c r="E76" s="215">
        <f t="shared" si="39"/>
        <v>1.1389279802351217E-2</v>
      </c>
      <c r="F76" s="52">
        <f t="shared" si="34"/>
        <v>0.45449937699309423</v>
      </c>
      <c r="H76" s="19">
        <v>820.19599999999991</v>
      </c>
      <c r="I76" s="140">
        <v>963.58900000000006</v>
      </c>
      <c r="J76" s="214">
        <f t="shared" si="40"/>
        <v>1.1721938261813584E-2</v>
      </c>
      <c r="K76" s="215">
        <f t="shared" si="41"/>
        <v>1.8451272927370956E-2</v>
      </c>
      <c r="L76" s="52">
        <f t="shared" si="35"/>
        <v>0.17482772410497022</v>
      </c>
      <c r="N76" s="40">
        <f t="shared" si="36"/>
        <v>17.321619395577706</v>
      </c>
      <c r="O76" s="143">
        <f t="shared" si="37"/>
        <v>13.991012312696016</v>
      </c>
      <c r="P76" s="52">
        <f t="shared" si="42"/>
        <v>-0.19228035247859157</v>
      </c>
    </row>
    <row r="77" spans="1:16" ht="20.100000000000001" customHeight="1" x14ac:dyDescent="0.25">
      <c r="A77" s="307" t="s">
        <v>183</v>
      </c>
      <c r="B77" s="119">
        <v>604.66000000000008</v>
      </c>
      <c r="C77" s="140">
        <v>894.22</v>
      </c>
      <c r="D77" s="247">
        <f t="shared" si="38"/>
        <v>6.4227182333775265E-3</v>
      </c>
      <c r="E77" s="215">
        <f t="shared" si="39"/>
        <v>1.4787608585286481E-2</v>
      </c>
      <c r="F77" s="52">
        <f t="shared" si="34"/>
        <v>0.47888069328217497</v>
      </c>
      <c r="H77" s="19">
        <v>466.24099999999999</v>
      </c>
      <c r="I77" s="140">
        <v>600.89999999999986</v>
      </c>
      <c r="J77" s="214">
        <f t="shared" si="40"/>
        <v>6.6633441483818848E-3</v>
      </c>
      <c r="K77" s="215">
        <f t="shared" si="41"/>
        <v>1.1506326765931538E-2</v>
      </c>
      <c r="L77" s="52">
        <f t="shared" si="35"/>
        <v>0.28881844368041393</v>
      </c>
      <c r="N77" s="40">
        <f t="shared" ref="N77:N78" si="43">(H77/B77)*10</f>
        <v>7.7107961499024231</v>
      </c>
      <c r="O77" s="143">
        <f t="shared" ref="O77:O78" si="44">(I77/C77)*10</f>
        <v>6.7198228623828573</v>
      </c>
      <c r="P77" s="52">
        <f t="shared" ref="P77:P78" si="45">(O77-N77)/N77</f>
        <v>-0.1285176353069723</v>
      </c>
    </row>
    <row r="78" spans="1:16" ht="20.100000000000001" customHeight="1" x14ac:dyDescent="0.25">
      <c r="A78" s="307" t="s">
        <v>209</v>
      </c>
      <c r="B78" s="119">
        <v>1002.0699999999999</v>
      </c>
      <c r="C78" s="140">
        <v>543.69000000000005</v>
      </c>
      <c r="D78" s="247">
        <f t="shared" si="38"/>
        <v>1.0644020209904107E-2</v>
      </c>
      <c r="E78" s="215">
        <f t="shared" si="39"/>
        <v>8.9909361362242035E-3</v>
      </c>
      <c r="F78" s="52">
        <f t="shared" si="34"/>
        <v>-0.45743311345514776</v>
      </c>
      <c r="H78" s="19">
        <v>909.8649999999999</v>
      </c>
      <c r="I78" s="140">
        <v>590.55600000000004</v>
      </c>
      <c r="J78" s="214">
        <f t="shared" si="40"/>
        <v>1.3003454487201862E-2</v>
      </c>
      <c r="K78" s="215">
        <f t="shared" si="41"/>
        <v>1.1308254800435125E-2</v>
      </c>
      <c r="L78" s="52">
        <f t="shared" si="35"/>
        <v>-0.35094107367576499</v>
      </c>
      <c r="N78" s="40">
        <f t="shared" si="43"/>
        <v>9.0798547007694062</v>
      </c>
      <c r="O78" s="143">
        <f t="shared" si="44"/>
        <v>10.861998565358936</v>
      </c>
      <c r="P78" s="52">
        <f t="shared" si="45"/>
        <v>0.19627449153327481</v>
      </c>
    </row>
    <row r="79" spans="1:16" ht="20.100000000000001" customHeight="1" x14ac:dyDescent="0.25">
      <c r="A79" s="307" t="s">
        <v>180</v>
      </c>
      <c r="B79" s="119">
        <v>722.31</v>
      </c>
      <c r="C79" s="140">
        <v>655.42000000000007</v>
      </c>
      <c r="D79" s="247">
        <f t="shared" si="38"/>
        <v>7.6724003690518978E-3</v>
      </c>
      <c r="E79" s="215">
        <f t="shared" si="39"/>
        <v>1.0838601707598206E-2</v>
      </c>
      <c r="F79" s="52">
        <f t="shared" si="34"/>
        <v>-9.2605667926513383E-2</v>
      </c>
      <c r="H79" s="19">
        <v>658.41300000000001</v>
      </c>
      <c r="I79" s="140">
        <v>572.08400000000006</v>
      </c>
      <c r="J79" s="214">
        <f t="shared" si="40"/>
        <v>9.4097953864386921E-3</v>
      </c>
      <c r="K79" s="215">
        <f t="shared" si="41"/>
        <v>1.0954543920055217E-2</v>
      </c>
      <c r="L79" s="52">
        <f t="shared" ref="L79:L80" si="46">(I79-H79)/H79</f>
        <v>-0.131116791436378</v>
      </c>
      <c r="N79" s="40">
        <f t="shared" ref="N79:N80" si="47">(H79/B79)*10</f>
        <v>9.1153798230676593</v>
      </c>
      <c r="O79" s="143">
        <f t="shared" ref="O79:O80" si="48">(I79/C79)*10</f>
        <v>8.7285099630771121</v>
      </c>
      <c r="P79" s="52">
        <f t="shared" ref="P79:P80" si="49">(O79-N79)/N79</f>
        <v>-4.2441441552607873E-2</v>
      </c>
    </row>
    <row r="80" spans="1:16" ht="20.100000000000001" customHeight="1" x14ac:dyDescent="0.25">
      <c r="A80" s="307" t="s">
        <v>230</v>
      </c>
      <c r="B80" s="119">
        <v>72.27</v>
      </c>
      <c r="C80" s="140">
        <v>175.6</v>
      </c>
      <c r="D80" s="247">
        <f t="shared" si="38"/>
        <v>7.6765429617668408E-4</v>
      </c>
      <c r="E80" s="215">
        <f t="shared" si="39"/>
        <v>2.9038760792381136E-3</v>
      </c>
      <c r="F80" s="52">
        <f t="shared" si="34"/>
        <v>1.4297772242977722</v>
      </c>
      <c r="H80" s="19">
        <v>138.70599999999999</v>
      </c>
      <c r="I80" s="140">
        <v>470.82499999999999</v>
      </c>
      <c r="J80" s="214">
        <f t="shared" si="40"/>
        <v>1.9823349157312583E-3</v>
      </c>
      <c r="K80" s="215">
        <f t="shared" si="41"/>
        <v>9.0155871186049542E-3</v>
      </c>
      <c r="L80" s="52">
        <f t="shared" si="46"/>
        <v>2.3944097587703492</v>
      </c>
      <c r="N80" s="40">
        <f t="shared" si="47"/>
        <v>19.192749411927494</v>
      </c>
      <c r="O80" s="143">
        <f t="shared" si="48"/>
        <v>26.812357630979498</v>
      </c>
      <c r="P80" s="52">
        <f t="shared" si="49"/>
        <v>0.39700451746203363</v>
      </c>
    </row>
    <row r="81" spans="1:16" ht="20.100000000000001" customHeight="1" x14ac:dyDescent="0.25">
      <c r="A81" s="307" t="s">
        <v>198</v>
      </c>
      <c r="B81" s="119">
        <v>902.42</v>
      </c>
      <c r="C81" s="140">
        <v>776.43000000000006</v>
      </c>
      <c r="D81" s="247">
        <f t="shared" si="38"/>
        <v>9.5855346610732427E-3</v>
      </c>
      <c r="E81" s="215">
        <f t="shared" si="39"/>
        <v>1.2839729522795267E-2</v>
      </c>
      <c r="F81" s="52">
        <f t="shared" si="34"/>
        <v>-0.13961348374371124</v>
      </c>
      <c r="H81" s="19">
        <v>476.01900000000001</v>
      </c>
      <c r="I81" s="140">
        <v>427.10700000000003</v>
      </c>
      <c r="J81" s="214">
        <f t="shared" si="40"/>
        <v>6.8030877125104753E-3</v>
      </c>
      <c r="K81" s="215">
        <f t="shared" si="41"/>
        <v>8.1784534964498626E-3</v>
      </c>
      <c r="L81" s="52">
        <f t="shared" si="35"/>
        <v>-0.1027522010676044</v>
      </c>
      <c r="N81" s="40">
        <f t="shared" ref="N81" si="50">(H81/B81)*10</f>
        <v>5.2749163360741127</v>
      </c>
      <c r="O81" s="143">
        <f t="shared" ref="O81" si="51">(I81/C81)*10</f>
        <v>5.5009080020091963</v>
      </c>
      <c r="P81" s="52">
        <f t="shared" ref="P81" si="52">(O81-N81)/N81</f>
        <v>4.2842701483163083E-2</v>
      </c>
    </row>
    <row r="82" spans="1:16" ht="20.100000000000001" customHeight="1" x14ac:dyDescent="0.25">
      <c r="A82" s="307" t="s">
        <v>200</v>
      </c>
      <c r="B82" s="119">
        <v>379.13</v>
      </c>
      <c r="C82" s="140">
        <v>333.83</v>
      </c>
      <c r="D82" s="247">
        <f t="shared" si="38"/>
        <v>4.0271312205543966E-3</v>
      </c>
      <c r="E82" s="215">
        <f t="shared" si="39"/>
        <v>5.5205065576996552E-3</v>
      </c>
      <c r="F82" s="52">
        <f t="shared" si="34"/>
        <v>-0.11948408197715826</v>
      </c>
      <c r="H82" s="19">
        <v>418.495</v>
      </c>
      <c r="I82" s="140">
        <v>387.17699999999991</v>
      </c>
      <c r="J82" s="214">
        <f t="shared" si="40"/>
        <v>5.980975953159582E-3</v>
      </c>
      <c r="K82" s="215">
        <f t="shared" si="41"/>
        <v>7.4138543488984432E-3</v>
      </c>
      <c r="L82" s="52">
        <f t="shared" si="35"/>
        <v>-7.4834824788826859E-2</v>
      </c>
      <c r="N82" s="40">
        <f t="shared" ref="N82" si="53">(H82/B82)*10</f>
        <v>11.038298209057579</v>
      </c>
      <c r="O82" s="143">
        <f t="shared" ref="O82" si="54">(I82/C82)*10</f>
        <v>11.59802893688404</v>
      </c>
      <c r="P82" s="52">
        <f t="shared" ref="P82" si="55">(O82-N82)/N82</f>
        <v>5.0708063618644418E-2</v>
      </c>
    </row>
    <row r="83" spans="1:16" ht="20.100000000000001" customHeight="1" x14ac:dyDescent="0.25">
      <c r="A83" s="307" t="s">
        <v>211</v>
      </c>
      <c r="B83" s="119">
        <v>449</v>
      </c>
      <c r="C83" s="140">
        <v>404.21999999999997</v>
      </c>
      <c r="D83" s="247">
        <f t="shared" si="38"/>
        <v>4.7692926384852799E-3</v>
      </c>
      <c r="E83" s="215">
        <f t="shared" si="39"/>
        <v>6.6845375213532478E-3</v>
      </c>
      <c r="F83" s="52">
        <f t="shared" si="34"/>
        <v>-9.9732739420935482E-2</v>
      </c>
      <c r="H83" s="19">
        <v>373.93799999999999</v>
      </c>
      <c r="I83" s="140">
        <v>342.37299999999999</v>
      </c>
      <c r="J83" s="214">
        <f t="shared" si="40"/>
        <v>5.3441837679604007E-3</v>
      </c>
      <c r="K83" s="215">
        <f t="shared" si="41"/>
        <v>6.5559254681848544E-3</v>
      </c>
      <c r="L83" s="52">
        <f t="shared" ref="L83:L94" si="56">(I83-H83)/H83</f>
        <v>-8.4412389219603243E-2</v>
      </c>
      <c r="N83" s="40">
        <f t="shared" ref="N83" si="57">(H83/B83)*10</f>
        <v>8.3282405345211572</v>
      </c>
      <c r="O83" s="143">
        <f t="shared" ref="O83" si="58">(I83/C83)*10</f>
        <v>8.4699668497352931</v>
      </c>
      <c r="P83" s="52">
        <f t="shared" ref="P83" si="59">(O83-N83)/N83</f>
        <v>1.7017557865514347E-2</v>
      </c>
    </row>
    <row r="84" spans="1:16" ht="20.100000000000001" customHeight="1" x14ac:dyDescent="0.25">
      <c r="A84" s="307" t="s">
        <v>185</v>
      </c>
      <c r="B84" s="119">
        <v>582.75</v>
      </c>
      <c r="C84" s="140">
        <v>392.95</v>
      </c>
      <c r="D84" s="247">
        <f t="shared" si="38"/>
        <v>6.1899894990585669E-3</v>
      </c>
      <c r="E84" s="215">
        <f t="shared" si="39"/>
        <v>6.4981668868827839E-3</v>
      </c>
      <c r="F84" s="52">
        <f t="shared" si="34"/>
        <v>-0.32569712569712572</v>
      </c>
      <c r="H84" s="19">
        <v>448.67899999999997</v>
      </c>
      <c r="I84" s="140">
        <v>338.92099999999999</v>
      </c>
      <c r="J84" s="214">
        <f t="shared" si="40"/>
        <v>6.41235453156594E-3</v>
      </c>
      <c r="K84" s="215">
        <f t="shared" si="41"/>
        <v>6.4898248857318741E-3</v>
      </c>
      <c r="L84" s="52">
        <f t="shared" si="56"/>
        <v>-0.24462477628772461</v>
      </c>
      <c r="N84" s="40">
        <f t="shared" ref="N84:N92" si="60">(H84/B84)*10</f>
        <v>7.6993393393393381</v>
      </c>
      <c r="O84" s="143">
        <f t="shared" ref="O84:O92" si="61">(I84/C84)*10</f>
        <v>8.625041353861814</v>
      </c>
      <c r="P84" s="52">
        <f t="shared" ref="P84:P92" si="62">(O84-N84)/N84</f>
        <v>0.12023135670779621</v>
      </c>
    </row>
    <row r="85" spans="1:16" ht="20.100000000000001" customHeight="1" x14ac:dyDescent="0.25">
      <c r="A85" s="307" t="s">
        <v>231</v>
      </c>
      <c r="B85" s="119">
        <v>667.82999999999993</v>
      </c>
      <c r="C85" s="140">
        <v>347.76</v>
      </c>
      <c r="D85" s="247">
        <f t="shared" si="38"/>
        <v>7.0937120328722139E-3</v>
      </c>
      <c r="E85" s="215">
        <f t="shared" si="39"/>
        <v>5.7508652922314716E-3</v>
      </c>
      <c r="F85" s="52">
        <f t="shared" si="34"/>
        <v>-0.4792686761601006</v>
      </c>
      <c r="H85" s="19">
        <v>576.64499999999998</v>
      </c>
      <c r="I85" s="140">
        <v>301.53400000000005</v>
      </c>
      <c r="J85" s="214">
        <f t="shared" si="40"/>
        <v>8.2411973345194265E-3</v>
      </c>
      <c r="K85" s="215">
        <f t="shared" si="41"/>
        <v>5.7739203445471817E-3</v>
      </c>
      <c r="L85" s="52">
        <f t="shared" si="56"/>
        <v>-0.47708902357603022</v>
      </c>
      <c r="N85" s="40">
        <f t="shared" si="60"/>
        <v>8.6346076097210371</v>
      </c>
      <c r="O85" s="143">
        <f t="shared" si="61"/>
        <v>8.6707499424890742</v>
      </c>
      <c r="P85" s="52">
        <f t="shared" si="62"/>
        <v>4.1857527755340225E-3</v>
      </c>
    </row>
    <row r="86" spans="1:16" ht="20.100000000000001" customHeight="1" x14ac:dyDescent="0.25">
      <c r="A86" s="307" t="s">
        <v>212</v>
      </c>
      <c r="B86" s="119">
        <v>173.13</v>
      </c>
      <c r="C86" s="140">
        <v>226.92000000000002</v>
      </c>
      <c r="D86" s="247">
        <f t="shared" si="38"/>
        <v>1.8389925044564731E-3</v>
      </c>
      <c r="E86" s="215">
        <f t="shared" si="39"/>
        <v>3.7525487465872032E-3</v>
      </c>
      <c r="F86" s="52">
        <f t="shared" si="34"/>
        <v>0.31069138797435464</v>
      </c>
      <c r="H86" s="19">
        <v>134.613</v>
      </c>
      <c r="I86" s="140">
        <v>272.76300000000003</v>
      </c>
      <c r="J86" s="214">
        <f t="shared" si="40"/>
        <v>1.923839271634478E-3</v>
      </c>
      <c r="K86" s="215">
        <f t="shared" si="41"/>
        <v>5.2229991806553248E-3</v>
      </c>
      <c r="L86" s="52">
        <f t="shared" si="56"/>
        <v>1.026275322591429</v>
      </c>
      <c r="N86" s="40">
        <f t="shared" si="60"/>
        <v>7.7752555882862593</v>
      </c>
      <c r="O86" s="143">
        <f t="shared" si="61"/>
        <v>12.020227392913803</v>
      </c>
      <c r="P86" s="52">
        <f t="shared" si="62"/>
        <v>0.54595913361649073</v>
      </c>
    </row>
    <row r="87" spans="1:16" ht="20.100000000000001" customHeight="1" x14ac:dyDescent="0.25">
      <c r="A87" s="307" t="s">
        <v>232</v>
      </c>
      <c r="B87" s="119">
        <v>22.830000000000002</v>
      </c>
      <c r="C87" s="140">
        <v>204.22</v>
      </c>
      <c r="D87" s="247">
        <f t="shared" si="38"/>
        <v>2.4250100431318249E-4</v>
      </c>
      <c r="E87" s="215">
        <f t="shared" si="39"/>
        <v>3.3771615768907041E-3</v>
      </c>
      <c r="F87" s="52">
        <f t="shared" si="34"/>
        <v>7.9452474813841425</v>
      </c>
      <c r="H87" s="19">
        <v>18.193999999999999</v>
      </c>
      <c r="I87" s="140">
        <v>200.95699999999999</v>
      </c>
      <c r="J87" s="214">
        <f t="shared" si="40"/>
        <v>2.6002192736301611E-4</v>
      </c>
      <c r="K87" s="215">
        <f t="shared" si="41"/>
        <v>3.8480228122837481E-3</v>
      </c>
      <c r="L87" s="52">
        <f t="shared" si="56"/>
        <v>10.045234692755855</v>
      </c>
      <c r="N87" s="40">
        <f t="shared" si="60"/>
        <v>7.969338589575119</v>
      </c>
      <c r="O87" s="143">
        <f t="shared" si="61"/>
        <v>9.8402213299383021</v>
      </c>
      <c r="P87" s="52">
        <f t="shared" si="62"/>
        <v>0.23476010202534614</v>
      </c>
    </row>
    <row r="88" spans="1:16" ht="20.100000000000001" customHeight="1" x14ac:dyDescent="0.25">
      <c r="A88" s="307" t="s">
        <v>204</v>
      </c>
      <c r="B88" s="119">
        <v>191.25</v>
      </c>
      <c r="C88" s="140">
        <v>252.38</v>
      </c>
      <c r="D88" s="247">
        <f t="shared" si="38"/>
        <v>2.0314637352122711E-3</v>
      </c>
      <c r="E88" s="215">
        <f t="shared" si="39"/>
        <v>4.1735777043172845E-3</v>
      </c>
      <c r="F88" s="52">
        <f t="shared" si="34"/>
        <v>0.31963398692810457</v>
      </c>
      <c r="H88" s="19">
        <v>157.441</v>
      </c>
      <c r="I88" s="140">
        <v>187.47500000000002</v>
      </c>
      <c r="J88" s="214">
        <f t="shared" si="40"/>
        <v>2.2500886152556133E-3</v>
      </c>
      <c r="K88" s="215">
        <f t="shared" si="41"/>
        <v>3.589862889737087E-3</v>
      </c>
      <c r="L88" s="52">
        <f t="shared" si="56"/>
        <v>0.19076352411379513</v>
      </c>
      <c r="N88" s="40">
        <f t="shared" si="60"/>
        <v>8.2322091503267973</v>
      </c>
      <c r="O88" s="143">
        <f t="shared" si="61"/>
        <v>7.4282827482367866</v>
      </c>
      <c r="P88" s="52">
        <f t="shared" si="62"/>
        <v>-9.765621686835993E-2</v>
      </c>
    </row>
    <row r="89" spans="1:16" ht="20.100000000000001" customHeight="1" x14ac:dyDescent="0.25">
      <c r="A89" s="307" t="s">
        <v>233</v>
      </c>
      <c r="B89" s="119">
        <v>246.72</v>
      </c>
      <c r="C89" s="140">
        <v>224.88</v>
      </c>
      <c r="D89" s="247">
        <f t="shared" si="38"/>
        <v>2.6206678836683478E-3</v>
      </c>
      <c r="E89" s="215">
        <f t="shared" si="39"/>
        <v>3.7188135119536848E-3</v>
      </c>
      <c r="F89" s="52">
        <f t="shared" si="34"/>
        <v>-8.8521400778210135E-2</v>
      </c>
      <c r="H89" s="19">
        <v>210.89699999999999</v>
      </c>
      <c r="I89" s="140">
        <v>177.88100000000003</v>
      </c>
      <c r="J89" s="214">
        <f t="shared" si="40"/>
        <v>3.0140620212750365E-3</v>
      </c>
      <c r="K89" s="215">
        <f t="shared" si="41"/>
        <v>3.4061522906484749E-3</v>
      </c>
      <c r="L89" s="52">
        <f t="shared" si="56"/>
        <v>-0.15655035396425726</v>
      </c>
      <c r="N89" s="40">
        <f t="shared" si="60"/>
        <v>8.5480301556420244</v>
      </c>
      <c r="O89" s="143">
        <f t="shared" si="61"/>
        <v>7.9100409107079352</v>
      </c>
      <c r="P89" s="52">
        <f t="shared" si="62"/>
        <v>-7.4635820571244946E-2</v>
      </c>
    </row>
    <row r="90" spans="1:16" ht="20.100000000000001" customHeight="1" x14ac:dyDescent="0.25">
      <c r="A90" s="307" t="s">
        <v>226</v>
      </c>
      <c r="B90" s="119">
        <v>215.83999999999997</v>
      </c>
      <c r="C90" s="140">
        <v>157.94999999999999</v>
      </c>
      <c r="D90" s="247">
        <f t="shared" si="38"/>
        <v>2.2926595169057073E-3</v>
      </c>
      <c r="E90" s="215">
        <f t="shared" si="39"/>
        <v>2.612000152139294E-3</v>
      </c>
      <c r="F90" s="52">
        <f t="shared" si="34"/>
        <v>-0.26820793180133429</v>
      </c>
      <c r="H90" s="19">
        <v>200.84999999999997</v>
      </c>
      <c r="I90" s="140">
        <v>153.148</v>
      </c>
      <c r="J90" s="214">
        <f t="shared" si="40"/>
        <v>2.8704740085116953E-3</v>
      </c>
      <c r="K90" s="215">
        <f t="shared" si="41"/>
        <v>2.9325527234962279E-3</v>
      </c>
      <c r="L90" s="52">
        <f t="shared" si="56"/>
        <v>-0.23750062235499117</v>
      </c>
      <c r="N90" s="40">
        <f t="shared" ref="N90:N91" si="63">(H90/B90)*10</f>
        <v>9.3055040770941435</v>
      </c>
      <c r="O90" s="143">
        <f t="shared" ref="O90:O91" si="64">(I90/C90)*10</f>
        <v>9.6959797404241854</v>
      </c>
      <c r="P90" s="52">
        <f t="shared" ref="P90:P91" si="65">(O90-N90)/N90</f>
        <v>4.1961795953774583E-2</v>
      </c>
    </row>
    <row r="91" spans="1:16" ht="20.100000000000001" customHeight="1" x14ac:dyDescent="0.25">
      <c r="A91" s="307" t="s">
        <v>234</v>
      </c>
      <c r="B91" s="119">
        <v>285.79000000000002</v>
      </c>
      <c r="C91" s="140">
        <v>259.72999999999996</v>
      </c>
      <c r="D91" s="247">
        <f t="shared" si="38"/>
        <v>3.0356706974447841E-3</v>
      </c>
      <c r="E91" s="215">
        <f t="shared" si="39"/>
        <v>4.2951237702762825E-3</v>
      </c>
      <c r="F91" s="52">
        <f t="shared" si="34"/>
        <v>-9.1185835753525513E-2</v>
      </c>
      <c r="H91" s="19">
        <v>147.65099999999998</v>
      </c>
      <c r="I91" s="140">
        <v>133.74099999999999</v>
      </c>
      <c r="J91" s="214">
        <f t="shared" si="40"/>
        <v>2.1101735515596733E-3</v>
      </c>
      <c r="K91" s="215">
        <f t="shared" si="41"/>
        <v>2.5609380063279243E-3</v>
      </c>
      <c r="L91" s="52">
        <f t="shared" si="56"/>
        <v>-9.4208640645847289E-2</v>
      </c>
      <c r="N91" s="40">
        <f t="shared" si="63"/>
        <v>5.1664158997865552</v>
      </c>
      <c r="O91" s="143">
        <f t="shared" si="64"/>
        <v>5.149231894659839</v>
      </c>
      <c r="P91" s="52">
        <f t="shared" si="65"/>
        <v>-3.3260979100475031E-3</v>
      </c>
    </row>
    <row r="92" spans="1:16" ht="20.100000000000001" customHeight="1" x14ac:dyDescent="0.25">
      <c r="A92" s="307" t="s">
        <v>187</v>
      </c>
      <c r="B92" s="119">
        <v>81.78</v>
      </c>
      <c r="C92" s="140">
        <v>116.50999999999999</v>
      </c>
      <c r="D92" s="247">
        <f t="shared" si="38"/>
        <v>8.6866982622567075E-4</v>
      </c>
      <c r="E92" s="215">
        <f t="shared" si="39"/>
        <v>1.9267118564466549E-3</v>
      </c>
      <c r="F92" s="52">
        <f t="shared" si="34"/>
        <v>0.42467595989239409</v>
      </c>
      <c r="H92" s="19">
        <v>100.05799999999999</v>
      </c>
      <c r="I92" s="140">
        <v>131.65700000000001</v>
      </c>
      <c r="J92" s="214">
        <f t="shared" si="40"/>
        <v>1.4299919758210765E-3</v>
      </c>
      <c r="K92" s="215">
        <f t="shared" si="41"/>
        <v>2.5210325562027773E-3</v>
      </c>
      <c r="L92" s="52">
        <f t="shared" si="56"/>
        <v>0.31580683203741849</v>
      </c>
      <c r="N92" s="40">
        <f t="shared" si="60"/>
        <v>12.2350207874786</v>
      </c>
      <c r="O92" s="143">
        <f t="shared" si="61"/>
        <v>11.300060080679772</v>
      </c>
      <c r="P92" s="52">
        <f t="shared" si="62"/>
        <v>-7.6416764878378673E-2</v>
      </c>
    </row>
    <row r="93" spans="1:16" ht="20.100000000000001" customHeight="1" x14ac:dyDescent="0.25">
      <c r="A93" s="307" t="s">
        <v>171</v>
      </c>
      <c r="B93" s="119">
        <v>302.43</v>
      </c>
      <c r="C93" s="140">
        <v>196.85999999999999</v>
      </c>
      <c r="D93" s="247">
        <f t="shared" si="38"/>
        <v>3.2124213199490048E-3</v>
      </c>
      <c r="E93" s="215">
        <f t="shared" si="39"/>
        <v>3.2554501421344821E-3</v>
      </c>
      <c r="F93" s="52">
        <f t="shared" si="34"/>
        <v>-0.34907251264755484</v>
      </c>
      <c r="H93" s="19">
        <v>164.786</v>
      </c>
      <c r="I93" s="140">
        <v>111.6</v>
      </c>
      <c r="J93" s="214">
        <f t="shared" si="40"/>
        <v>2.355060642104099E-3</v>
      </c>
      <c r="K93" s="215">
        <f t="shared" si="41"/>
        <v>2.1369713214810446E-3</v>
      </c>
      <c r="L93" s="52">
        <f t="shared" si="56"/>
        <v>-0.3227580012865171</v>
      </c>
      <c r="N93" s="40">
        <f t="shared" ref="N93:N94" si="66">(H93/B93)*10</f>
        <v>5.448731937969117</v>
      </c>
      <c r="O93" s="143">
        <f t="shared" ref="O93:O94" si="67">(I93/C93)*10</f>
        <v>5.6690033526363912</v>
      </c>
      <c r="P93" s="52">
        <f t="shared" ref="P93:P94" si="68">(O93-N93)/N93</f>
        <v>4.0426179370713369E-2</v>
      </c>
    </row>
    <row r="94" spans="1:16" ht="20.100000000000001" customHeight="1" x14ac:dyDescent="0.25">
      <c r="A94" s="307" t="s">
        <v>216</v>
      </c>
      <c r="B94" s="119">
        <v>162.55000000000001</v>
      </c>
      <c r="C94" s="140">
        <v>154.32</v>
      </c>
      <c r="D94" s="247">
        <f t="shared" si="38"/>
        <v>1.7266113995229003E-3</v>
      </c>
      <c r="E94" s="215">
        <f t="shared" si="39"/>
        <v>2.5519712787472992E-3</v>
      </c>
      <c r="F94" s="52">
        <f t="shared" si="34"/>
        <v>-5.063057520762853E-2</v>
      </c>
      <c r="H94" s="19">
        <v>114.75700000000002</v>
      </c>
      <c r="I94" s="140">
        <v>110.58000000000001</v>
      </c>
      <c r="J94" s="214">
        <f t="shared" si="40"/>
        <v>1.640064654193561E-3</v>
      </c>
      <c r="K94" s="215">
        <f t="shared" ref="K94" si="69">I94/$I$96</f>
        <v>2.1174398631664333E-3</v>
      </c>
      <c r="L94" s="52">
        <f t="shared" si="56"/>
        <v>-3.6398651062680323E-2</v>
      </c>
      <c r="N94" s="40">
        <f t="shared" si="66"/>
        <v>7.0597969855429108</v>
      </c>
      <c r="O94" s="143">
        <f t="shared" si="67"/>
        <v>7.165629860031105</v>
      </c>
      <c r="P94" s="52">
        <f t="shared" si="68"/>
        <v>1.4990923209961893E-2</v>
      </c>
    </row>
    <row r="95" spans="1:16" ht="20.100000000000001" customHeight="1" thickBot="1" x14ac:dyDescent="0.3">
      <c r="A95" s="308" t="s">
        <v>17</v>
      </c>
      <c r="B95" s="119">
        <f>B96-SUM(B68:B94)</f>
        <v>2007.2500000000291</v>
      </c>
      <c r="C95" s="142">
        <f>C96-SUM(C68:C94)</f>
        <v>2302.9999999999709</v>
      </c>
      <c r="D95" s="247">
        <f t="shared" si="38"/>
        <v>2.1321074941202042E-2</v>
      </c>
      <c r="E95" s="215">
        <f t="shared" si="39"/>
        <v>3.8084434000485716E-2</v>
      </c>
      <c r="F95" s="52">
        <f>(C95-B95)/B95</f>
        <v>0.14734088927634201</v>
      </c>
      <c r="H95" s="19">
        <f>H96-SUM(H68:H94)</f>
        <v>1375.2179999999789</v>
      </c>
      <c r="I95" s="142">
        <f>I96-SUM(I68:I94)</f>
        <v>1652.8799999999828</v>
      </c>
      <c r="J95" s="214">
        <f t="shared" si="40"/>
        <v>1.9654107667599584E-2</v>
      </c>
      <c r="K95" s="215">
        <f t="shared" si="41"/>
        <v>3.165015374417162E-2</v>
      </c>
      <c r="L95" s="52">
        <f>(I95-H95)/H95</f>
        <v>0.201903989040289</v>
      </c>
      <c r="N95" s="40">
        <f t="shared" si="36"/>
        <v>6.851254203512064</v>
      </c>
      <c r="O95" s="143">
        <f t="shared" si="37"/>
        <v>7.1770733825445232</v>
      </c>
      <c r="P95" s="52">
        <f>(O95-N95)/N95</f>
        <v>4.7556136344413982E-2</v>
      </c>
    </row>
    <row r="96" spans="1:16" ht="26.25" customHeight="1" thickBot="1" x14ac:dyDescent="0.3">
      <c r="A96" s="12" t="s">
        <v>18</v>
      </c>
      <c r="B96" s="17">
        <v>94143.940000000031</v>
      </c>
      <c r="C96" s="145">
        <v>60470.89999999998</v>
      </c>
      <c r="D96" s="243">
        <f>SUM(D68:D95)</f>
        <v>1</v>
      </c>
      <c r="E96" s="244">
        <f>SUM(E68:E95)</f>
        <v>0.99999999999999978</v>
      </c>
      <c r="F96" s="57">
        <f>(C96-B96)/B96</f>
        <v>-0.35767612870249577</v>
      </c>
      <c r="G96" s="1"/>
      <c r="H96" s="17">
        <v>69971.021999999983</v>
      </c>
      <c r="I96" s="145">
        <v>52223.442999999992</v>
      </c>
      <c r="J96" s="255">
        <f t="shared" si="40"/>
        <v>1</v>
      </c>
      <c r="K96" s="244">
        <f t="shared" si="41"/>
        <v>1</v>
      </c>
      <c r="L96" s="57">
        <f>(I96-H96)/H96</f>
        <v>-0.25364184333337297</v>
      </c>
      <c r="M96" s="1"/>
      <c r="N96" s="37">
        <f t="shared" si="36"/>
        <v>7.4323447690844429</v>
      </c>
      <c r="O96" s="150">
        <f t="shared" si="37"/>
        <v>8.636127955760541</v>
      </c>
      <c r="P96" s="57">
        <f>(O96-N96)/N96</f>
        <v>0.16196546636040765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43" t="s">
        <v>16</v>
      </c>
      <c r="B3" s="319"/>
      <c r="C3" s="319"/>
      <c r="D3" s="362" t="s">
        <v>1</v>
      </c>
      <c r="E3" s="355"/>
      <c r="F3" s="362" t="s">
        <v>104</v>
      </c>
      <c r="G3" s="355"/>
      <c r="H3" s="130" t="s">
        <v>0</v>
      </c>
      <c r="J3" s="356" t="s">
        <v>19</v>
      </c>
      <c r="K3" s="355"/>
      <c r="L3" s="365" t="s">
        <v>104</v>
      </c>
      <c r="M3" s="366"/>
      <c r="N3" s="130" t="s">
        <v>0</v>
      </c>
      <c r="P3" s="354" t="s">
        <v>22</v>
      </c>
      <c r="Q3" s="355"/>
      <c r="R3" s="130" t="s">
        <v>0</v>
      </c>
    </row>
    <row r="4" spans="1:18" x14ac:dyDescent="0.25">
      <c r="A4" s="361"/>
      <c r="B4" s="320"/>
      <c r="C4" s="320"/>
      <c r="D4" s="363" t="s">
        <v>153</v>
      </c>
      <c r="E4" s="357"/>
      <c r="F4" s="363" t="str">
        <f>D4</f>
        <v>jan-jul</v>
      </c>
      <c r="G4" s="357"/>
      <c r="H4" s="131" t="s">
        <v>149</v>
      </c>
      <c r="J4" s="352" t="str">
        <f>D4</f>
        <v>jan-jul</v>
      </c>
      <c r="K4" s="357"/>
      <c r="L4" s="358" t="str">
        <f>D4</f>
        <v>jan-jul</v>
      </c>
      <c r="M4" s="359"/>
      <c r="N4" s="131" t="str">
        <f>H4</f>
        <v>2024/2023</v>
      </c>
      <c r="P4" s="352" t="str">
        <f>D4</f>
        <v>jan-jul</v>
      </c>
      <c r="Q4" s="353"/>
      <c r="R4" s="131" t="str">
        <f>N4</f>
        <v>2024/2023</v>
      </c>
    </row>
    <row r="5" spans="1:18" ht="19.5" customHeight="1" thickBot="1" x14ac:dyDescent="0.3">
      <c r="A5" s="344"/>
      <c r="B5" s="367"/>
      <c r="C5" s="367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7298.2999999999993</v>
      </c>
      <c r="E6" s="147">
        <v>7451.5400000000045</v>
      </c>
      <c r="F6" s="247">
        <f>D6/D8</f>
        <v>0.57481865366591312</v>
      </c>
      <c r="G6" s="246">
        <f>E6/E8</f>
        <v>0.54999815475004254</v>
      </c>
      <c r="H6" s="165">
        <f>(E6-D6)/D6</f>
        <v>2.0996670457504522E-2</v>
      </c>
      <c r="I6" s="1"/>
      <c r="J6" s="19">
        <v>3664.4199999999983</v>
      </c>
      <c r="K6" s="147">
        <v>3841.6829999999991</v>
      </c>
      <c r="L6" s="247">
        <f>J6/J8</f>
        <v>0.36885516112059924</v>
      </c>
      <c r="M6" s="246">
        <f>K6/K8</f>
        <v>0.41778117704606504</v>
      </c>
      <c r="N6" s="165">
        <f>(K6-J6)/J6</f>
        <v>4.8374094672554158E-2</v>
      </c>
      <c r="P6" s="27">
        <f t="shared" ref="P6:Q8" si="0">(J6/D6)*10</f>
        <v>5.0209226806242535</v>
      </c>
      <c r="Q6" s="152">
        <f t="shared" si="0"/>
        <v>5.155555764311802</v>
      </c>
      <c r="R6" s="165">
        <f>(Q6-P6)/P6</f>
        <v>2.6814410866571929E-2</v>
      </c>
    </row>
    <row r="7" spans="1:18" ht="24" customHeight="1" thickBot="1" x14ac:dyDescent="0.3">
      <c r="A7" s="161" t="s">
        <v>21</v>
      </c>
      <c r="B7" s="1"/>
      <c r="C7" s="1"/>
      <c r="D7" s="117">
        <v>5398.4000000000005</v>
      </c>
      <c r="E7" s="140">
        <v>6096.7600000000029</v>
      </c>
      <c r="F7" s="247">
        <f>D7/D8</f>
        <v>0.42518134633408683</v>
      </c>
      <c r="G7" s="215">
        <f>E7/E8</f>
        <v>0.45000184524995757</v>
      </c>
      <c r="H7" s="55">
        <f t="shared" ref="H7:H8" si="1">(E7-D7)/D7</f>
        <v>0.12936425607587476</v>
      </c>
      <c r="J7" s="19">
        <v>6270.1569999999992</v>
      </c>
      <c r="K7" s="140">
        <v>5353.7599999999993</v>
      </c>
      <c r="L7" s="247">
        <f>J7/J8</f>
        <v>0.63114483887940076</v>
      </c>
      <c r="M7" s="215">
        <f>K7/K8</f>
        <v>0.5822188229539349</v>
      </c>
      <c r="N7" s="102">
        <f t="shared" ref="N7:N8" si="2">(K7-J7)/J7</f>
        <v>-0.14615216174012868</v>
      </c>
      <c r="P7" s="27">
        <f t="shared" si="0"/>
        <v>11.614843286899818</v>
      </c>
      <c r="Q7" s="152">
        <f t="shared" si="0"/>
        <v>8.7813199141839213</v>
      </c>
      <c r="R7" s="102">
        <f t="shared" ref="R7:R8" si="3">(Q7-P7)/P7</f>
        <v>-0.24395709031320112</v>
      </c>
    </row>
    <row r="8" spans="1:18" ht="26.25" customHeight="1" thickBot="1" x14ac:dyDescent="0.3">
      <c r="A8" s="12" t="s">
        <v>12</v>
      </c>
      <c r="B8" s="162"/>
      <c r="C8" s="162"/>
      <c r="D8" s="163">
        <v>12696.7</v>
      </c>
      <c r="E8" s="145">
        <v>13548.300000000007</v>
      </c>
      <c r="F8" s="243">
        <f>SUM(F6:F7)</f>
        <v>1</v>
      </c>
      <c r="G8" s="244">
        <f>SUM(G6:G7)</f>
        <v>1</v>
      </c>
      <c r="H8" s="164">
        <f t="shared" si="1"/>
        <v>6.7072546409697467E-2</v>
      </c>
      <c r="I8" s="1"/>
      <c r="J8" s="17">
        <v>9934.5769999999975</v>
      </c>
      <c r="K8" s="145">
        <v>9195.4429999999993</v>
      </c>
      <c r="L8" s="243">
        <f>SUM(L6:L7)</f>
        <v>1</v>
      </c>
      <c r="M8" s="244">
        <f>SUM(M6:M7)</f>
        <v>1</v>
      </c>
      <c r="N8" s="164">
        <f t="shared" si="2"/>
        <v>-7.4400148088841461E-2</v>
      </c>
      <c r="O8" s="1"/>
      <c r="P8" s="29">
        <f t="shared" si="0"/>
        <v>7.8245347216205765</v>
      </c>
      <c r="Q8" s="146">
        <f t="shared" si="0"/>
        <v>6.7871563221954014</v>
      </c>
      <c r="R8" s="164">
        <f t="shared" si="3"/>
        <v>-0.13258020269994006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78" workbookViewId="0">
      <selection activeCell="F91" sqref="F91:F93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68" t="s">
        <v>3</v>
      </c>
      <c r="B4" s="362" t="s">
        <v>1</v>
      </c>
      <c r="C4" s="355"/>
      <c r="D4" s="362" t="s">
        <v>104</v>
      </c>
      <c r="E4" s="355"/>
      <c r="F4" s="130" t="s">
        <v>0</v>
      </c>
      <c r="H4" s="371" t="s">
        <v>19</v>
      </c>
      <c r="I4" s="372"/>
      <c r="J4" s="362" t="s">
        <v>104</v>
      </c>
      <c r="K4" s="360"/>
      <c r="L4" s="130" t="s">
        <v>0</v>
      </c>
      <c r="N4" s="354" t="s">
        <v>22</v>
      </c>
      <c r="O4" s="355"/>
      <c r="P4" s="130" t="s">
        <v>0</v>
      </c>
    </row>
    <row r="5" spans="1:16" x14ac:dyDescent="0.25">
      <c r="A5" s="369"/>
      <c r="B5" s="363" t="s">
        <v>153</v>
      </c>
      <c r="C5" s="357"/>
      <c r="D5" s="363" t="str">
        <f>B5</f>
        <v>jan-jul</v>
      </c>
      <c r="E5" s="357"/>
      <c r="F5" s="131" t="s">
        <v>149</v>
      </c>
      <c r="H5" s="352" t="str">
        <f>B5</f>
        <v>jan-jul</v>
      </c>
      <c r="I5" s="357"/>
      <c r="J5" s="363" t="str">
        <f>B5</f>
        <v>jan-jul</v>
      </c>
      <c r="K5" s="353"/>
      <c r="L5" s="131" t="str">
        <f>F5</f>
        <v>2024/2023</v>
      </c>
      <c r="N5" s="352" t="str">
        <f>B5</f>
        <v>jan-jul</v>
      </c>
      <c r="O5" s="353"/>
      <c r="P5" s="131" t="str">
        <f>L5</f>
        <v>2024/2023</v>
      </c>
    </row>
    <row r="6" spans="1:16" ht="19.5" customHeight="1" thickBot="1" x14ac:dyDescent="0.3">
      <c r="A6" s="370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164</v>
      </c>
      <c r="B7" s="39">
        <v>1366.79</v>
      </c>
      <c r="C7" s="147">
        <v>1419.7900000000002</v>
      </c>
      <c r="D7" s="247">
        <f>B7/$B$33</f>
        <v>0.10764923169012421</v>
      </c>
      <c r="E7" s="246">
        <f t="shared" ref="E7:E32" si="0">C7/$C$33</f>
        <v>0.10479469748972192</v>
      </c>
      <c r="F7" s="52">
        <f>(C7-B7)/B7</f>
        <v>3.8776988418118531E-2</v>
      </c>
      <c r="H7" s="39">
        <v>2550.9489999999996</v>
      </c>
      <c r="I7" s="147">
        <v>1941.6890000000001</v>
      </c>
      <c r="J7" s="247">
        <f>H7/$H$33</f>
        <v>0.25677479775938128</v>
      </c>
      <c r="K7" s="246">
        <f>I7/$I$33</f>
        <v>0.21115774411303515</v>
      </c>
      <c r="L7" s="52">
        <f>(I7-H7)/H7</f>
        <v>-0.23883660551426142</v>
      </c>
      <c r="N7" s="27">
        <f t="shared" ref="N7:N33" si="1">(H7/B7)*10</f>
        <v>18.663796194002003</v>
      </c>
      <c r="O7" s="151">
        <f t="shared" ref="O7:O32" si="2">(I7/C7)*10</f>
        <v>13.675888687763681</v>
      </c>
      <c r="P7" s="61">
        <f>(O7-N7)/N7</f>
        <v>-0.26725042721165643</v>
      </c>
    </row>
    <row r="8" spans="1:16" ht="20.100000000000001" customHeight="1" x14ac:dyDescent="0.25">
      <c r="A8" s="8" t="s">
        <v>163</v>
      </c>
      <c r="B8" s="19">
        <v>3735.04</v>
      </c>
      <c r="C8" s="140">
        <v>3653.6</v>
      </c>
      <c r="D8" s="247">
        <f t="shared" ref="D8:D32" si="3">B8/$B$33</f>
        <v>0.2941740767285988</v>
      </c>
      <c r="E8" s="215">
        <f t="shared" si="0"/>
        <v>0.26967220979753903</v>
      </c>
      <c r="F8" s="52">
        <f t="shared" ref="F8:F28" si="4">(C8-B8)/B8</f>
        <v>-2.1804318026045252E-2</v>
      </c>
      <c r="H8" s="19">
        <v>1388.2740000000001</v>
      </c>
      <c r="I8" s="140">
        <v>1329.059</v>
      </c>
      <c r="J8" s="247">
        <f t="shared" ref="J8:J32" si="5">H8/$H$33</f>
        <v>0.13974163167692</v>
      </c>
      <c r="K8" s="215">
        <f t="shared" ref="K8:K32" si="6">I8/$I$33</f>
        <v>0.14453452650405207</v>
      </c>
      <c r="L8" s="52">
        <f t="shared" ref="L8:L33" si="7">(I8-H8)/H8</f>
        <v>-4.2653683638820682E-2</v>
      </c>
      <c r="N8" s="27">
        <f t="shared" si="1"/>
        <v>3.7168919208361895</v>
      </c>
      <c r="O8" s="152">
        <f t="shared" si="2"/>
        <v>3.637669695642654</v>
      </c>
      <c r="P8" s="52">
        <f t="shared" ref="P8:P69" si="8">(O8-N8)/N8</f>
        <v>-2.1314105139681561E-2</v>
      </c>
    </row>
    <row r="9" spans="1:16" ht="20.100000000000001" customHeight="1" x14ac:dyDescent="0.25">
      <c r="A9" s="8" t="s">
        <v>166</v>
      </c>
      <c r="B9" s="19">
        <v>1190.9299999999998</v>
      </c>
      <c r="C9" s="140">
        <v>1025.53</v>
      </c>
      <c r="D9" s="247">
        <f t="shared" si="3"/>
        <v>9.3798388557656709E-2</v>
      </c>
      <c r="E9" s="215">
        <f t="shared" si="0"/>
        <v>7.5694367559029502E-2</v>
      </c>
      <c r="F9" s="52">
        <f t="shared" si="4"/>
        <v>-0.13888305777837479</v>
      </c>
      <c r="H9" s="19">
        <v>1295.1680000000001</v>
      </c>
      <c r="I9" s="140">
        <v>836.53</v>
      </c>
      <c r="J9" s="247">
        <f t="shared" si="5"/>
        <v>0.13036971780479437</v>
      </c>
      <c r="K9" s="215">
        <f t="shared" si="6"/>
        <v>9.0972234834145571E-2</v>
      </c>
      <c r="L9" s="52">
        <f t="shared" si="7"/>
        <v>-0.35411467855907502</v>
      </c>
      <c r="N9" s="27">
        <f t="shared" si="1"/>
        <v>10.875265548772809</v>
      </c>
      <c r="O9" s="152">
        <f t="shared" si="2"/>
        <v>8.1570505007167036</v>
      </c>
      <c r="P9" s="52">
        <f t="shared" si="8"/>
        <v>-0.24994470579735273</v>
      </c>
    </row>
    <row r="10" spans="1:16" ht="20.100000000000001" customHeight="1" x14ac:dyDescent="0.25">
      <c r="A10" s="8" t="s">
        <v>183</v>
      </c>
      <c r="B10" s="19">
        <v>1203.2199999999998</v>
      </c>
      <c r="C10" s="140">
        <v>1282.54</v>
      </c>
      <c r="D10" s="247">
        <f t="shared" si="3"/>
        <v>9.4766356612348085E-2</v>
      </c>
      <c r="E10" s="215">
        <f t="shared" si="0"/>
        <v>9.4664275222721625E-2</v>
      </c>
      <c r="F10" s="52">
        <f t="shared" si="4"/>
        <v>6.5923106331344378E-2</v>
      </c>
      <c r="H10" s="19">
        <v>826.95299999999997</v>
      </c>
      <c r="I10" s="140">
        <v>744.47299999999996</v>
      </c>
      <c r="J10" s="247">
        <f t="shared" si="5"/>
        <v>8.3239880268681829E-2</v>
      </c>
      <c r="K10" s="215">
        <f t="shared" si="6"/>
        <v>8.0961080396017904E-2</v>
      </c>
      <c r="L10" s="52">
        <f t="shared" si="7"/>
        <v>-9.973964663046149E-2</v>
      </c>
      <c r="N10" s="27">
        <f t="shared" si="1"/>
        <v>6.8728328983893228</v>
      </c>
      <c r="O10" s="152">
        <f t="shared" si="2"/>
        <v>5.8046766572582529</v>
      </c>
      <c r="P10" s="52">
        <f t="shared" si="8"/>
        <v>-0.15541717031726418</v>
      </c>
    </row>
    <row r="11" spans="1:16" ht="20.100000000000001" customHeight="1" x14ac:dyDescent="0.25">
      <c r="A11" s="8" t="s">
        <v>170</v>
      </c>
      <c r="B11" s="19">
        <v>775.6099999999999</v>
      </c>
      <c r="C11" s="140">
        <v>789.48000000000013</v>
      </c>
      <c r="D11" s="247">
        <f t="shared" si="3"/>
        <v>6.1087526680160986E-2</v>
      </c>
      <c r="E11" s="215">
        <f t="shared" si="0"/>
        <v>5.8271517459755083E-2</v>
      </c>
      <c r="F11" s="52">
        <f t="shared" si="4"/>
        <v>1.7882698779025843E-2</v>
      </c>
      <c r="H11" s="19">
        <v>516.80099999999993</v>
      </c>
      <c r="I11" s="140">
        <v>541.97699999999998</v>
      </c>
      <c r="J11" s="247">
        <f t="shared" si="5"/>
        <v>5.2020433280652027E-2</v>
      </c>
      <c r="K11" s="215">
        <f t="shared" si="6"/>
        <v>5.8939737867985266E-2</v>
      </c>
      <c r="L11" s="52">
        <f t="shared" si="7"/>
        <v>4.871507601571988E-2</v>
      </c>
      <c r="N11" s="27">
        <f t="shared" si="1"/>
        <v>6.6631554518379073</v>
      </c>
      <c r="O11" s="152">
        <f t="shared" si="2"/>
        <v>6.8649870801033579</v>
      </c>
      <c r="P11" s="52">
        <f t="shared" si="8"/>
        <v>3.0290697811917199E-2</v>
      </c>
    </row>
    <row r="12" spans="1:16" ht="20.100000000000001" customHeight="1" x14ac:dyDescent="0.25">
      <c r="A12" s="8" t="s">
        <v>176</v>
      </c>
      <c r="B12" s="19">
        <v>372.88000000000005</v>
      </c>
      <c r="C12" s="140">
        <v>767.17</v>
      </c>
      <c r="D12" s="247">
        <f t="shared" si="3"/>
        <v>2.9368261044208345E-2</v>
      </c>
      <c r="E12" s="215">
        <f t="shared" si="0"/>
        <v>5.6624816397629195E-2</v>
      </c>
      <c r="F12" s="52">
        <f t="shared" si="4"/>
        <v>1.0574179360652216</v>
      </c>
      <c r="H12" s="19">
        <v>216.88600000000002</v>
      </c>
      <c r="I12" s="140">
        <v>486.80999999999995</v>
      </c>
      <c r="J12" s="247">
        <f t="shared" si="5"/>
        <v>2.1831427749767315E-2</v>
      </c>
      <c r="K12" s="215">
        <f t="shared" si="6"/>
        <v>5.2940353172761766E-2</v>
      </c>
      <c r="L12" s="52">
        <f t="shared" si="7"/>
        <v>1.2445432162518553</v>
      </c>
      <c r="N12" s="27">
        <f t="shared" si="1"/>
        <v>5.8165093327612096</v>
      </c>
      <c r="O12" s="152">
        <f t="shared" si="2"/>
        <v>6.3455296739966371</v>
      </c>
      <c r="P12" s="52">
        <f t="shared" si="8"/>
        <v>9.0951515929966073E-2</v>
      </c>
    </row>
    <row r="13" spans="1:16" ht="20.100000000000001" customHeight="1" x14ac:dyDescent="0.25">
      <c r="A13" s="8" t="s">
        <v>167</v>
      </c>
      <c r="B13" s="19">
        <v>1368.19</v>
      </c>
      <c r="C13" s="140">
        <v>910.35000000000014</v>
      </c>
      <c r="D13" s="247">
        <f t="shared" si="3"/>
        <v>0.10775949656209882</v>
      </c>
      <c r="E13" s="215">
        <f t="shared" si="0"/>
        <v>6.7192931954562538E-2</v>
      </c>
      <c r="F13" s="52">
        <f t="shared" si="4"/>
        <v>-0.33463188592227683</v>
      </c>
      <c r="H13" s="19">
        <v>687.79099999999994</v>
      </c>
      <c r="I13" s="140">
        <v>459.19999999999993</v>
      </c>
      <c r="J13" s="247">
        <f t="shared" si="5"/>
        <v>6.9232036754056078E-2</v>
      </c>
      <c r="K13" s="215">
        <f t="shared" si="6"/>
        <v>4.9937778962905861E-2</v>
      </c>
      <c r="L13" s="52">
        <f t="shared" si="7"/>
        <v>-0.33235532305598653</v>
      </c>
      <c r="N13" s="27">
        <f t="shared" si="1"/>
        <v>5.0270137919441007</v>
      </c>
      <c r="O13" s="152">
        <f t="shared" si="2"/>
        <v>5.0442137639369458</v>
      </c>
      <c r="P13" s="52">
        <f t="shared" si="8"/>
        <v>3.4215088131264717E-3</v>
      </c>
    </row>
    <row r="14" spans="1:16" ht="20.100000000000001" customHeight="1" x14ac:dyDescent="0.25">
      <c r="A14" s="8" t="s">
        <v>169</v>
      </c>
      <c r="B14" s="19">
        <v>226.93</v>
      </c>
      <c r="C14" s="140">
        <v>522.95000000000005</v>
      </c>
      <c r="D14" s="247">
        <f t="shared" si="3"/>
        <v>1.7873148140855499E-2</v>
      </c>
      <c r="E14" s="215">
        <f t="shared" si="0"/>
        <v>3.8598938612224395E-2</v>
      </c>
      <c r="F14" s="52">
        <f t="shared" si="4"/>
        <v>1.3044551183184243</v>
      </c>
      <c r="H14" s="19">
        <v>162.70400000000004</v>
      </c>
      <c r="I14" s="140">
        <v>342.90600000000001</v>
      </c>
      <c r="J14" s="247">
        <f t="shared" si="5"/>
        <v>1.6377546824590531E-2</v>
      </c>
      <c r="K14" s="215">
        <f t="shared" si="6"/>
        <v>3.729086244132012E-2</v>
      </c>
      <c r="L14" s="52">
        <f t="shared" si="7"/>
        <v>1.1075449896745004</v>
      </c>
      <c r="N14" s="27">
        <f t="shared" si="1"/>
        <v>7.1697880403648719</v>
      </c>
      <c r="O14" s="152">
        <f t="shared" si="2"/>
        <v>6.5571469547757912</v>
      </c>
      <c r="P14" s="52">
        <f t="shared" si="8"/>
        <v>-8.5447586754308469E-2</v>
      </c>
    </row>
    <row r="15" spans="1:16" ht="20.100000000000001" customHeight="1" x14ac:dyDescent="0.25">
      <c r="A15" s="8" t="s">
        <v>179</v>
      </c>
      <c r="B15" s="19">
        <v>145.81000000000003</v>
      </c>
      <c r="C15" s="140">
        <v>126.9</v>
      </c>
      <c r="D15" s="247">
        <f t="shared" si="3"/>
        <v>1.1484086416155382E-2</v>
      </c>
      <c r="E15" s="215">
        <f t="shared" si="0"/>
        <v>9.3664887845707531E-3</v>
      </c>
      <c r="F15" s="52">
        <f t="shared" si="4"/>
        <v>-0.12968932172004677</v>
      </c>
      <c r="H15" s="19">
        <v>339.85199999999998</v>
      </c>
      <c r="I15" s="140">
        <v>311.84800000000001</v>
      </c>
      <c r="J15" s="247">
        <f t="shared" si="5"/>
        <v>3.4209005577187646E-2</v>
      </c>
      <c r="K15" s="215">
        <f t="shared" si="6"/>
        <v>3.3913319891167838E-2</v>
      </c>
      <c r="L15" s="52">
        <f t="shared" si="7"/>
        <v>-8.2400574367665819E-2</v>
      </c>
      <c r="N15" s="27">
        <f t="shared" si="1"/>
        <v>23.307866401481373</v>
      </c>
      <c r="O15" s="152">
        <f t="shared" si="2"/>
        <v>24.574310480693459</v>
      </c>
      <c r="P15" s="52">
        <f t="shared" si="8"/>
        <v>5.4335478734835831E-2</v>
      </c>
    </row>
    <row r="16" spans="1:16" ht="20.100000000000001" customHeight="1" x14ac:dyDescent="0.25">
      <c r="A16" s="8" t="s">
        <v>173</v>
      </c>
      <c r="B16" s="19">
        <v>113.4</v>
      </c>
      <c r="C16" s="140">
        <v>485.83</v>
      </c>
      <c r="D16" s="247">
        <f t="shared" si="3"/>
        <v>8.931454629943214E-3</v>
      </c>
      <c r="E16" s="215">
        <f t="shared" si="0"/>
        <v>3.5859111475240416E-2</v>
      </c>
      <c r="F16" s="52">
        <f t="shared" si="4"/>
        <v>3.2842151675485001</v>
      </c>
      <c r="H16" s="19">
        <v>72.186000000000007</v>
      </c>
      <c r="I16" s="140">
        <v>300.99299999999994</v>
      </c>
      <c r="J16" s="247">
        <f t="shared" si="5"/>
        <v>7.2661372497289049E-3</v>
      </c>
      <c r="K16" s="215">
        <f t="shared" si="6"/>
        <v>3.2732843866249833E-2</v>
      </c>
      <c r="L16" s="52">
        <f t="shared" si="7"/>
        <v>3.1696866428393307</v>
      </c>
      <c r="N16" s="27">
        <f t="shared" si="1"/>
        <v>6.3656084656084655</v>
      </c>
      <c r="O16" s="152">
        <f t="shared" si="2"/>
        <v>6.1954387337134378</v>
      </c>
      <c r="P16" s="52">
        <f t="shared" si="8"/>
        <v>-2.6732673367268089E-2</v>
      </c>
    </row>
    <row r="17" spans="1:16" ht="20.100000000000001" customHeight="1" x14ac:dyDescent="0.25">
      <c r="A17" s="8" t="s">
        <v>168</v>
      </c>
      <c r="B17" s="19">
        <v>103.66</v>
      </c>
      <c r="C17" s="140">
        <v>276.62</v>
      </c>
      <c r="D17" s="247">
        <f t="shared" si="3"/>
        <v>8.1643261634913016E-3</v>
      </c>
      <c r="E17" s="215">
        <f t="shared" si="0"/>
        <v>2.0417321730401592E-2</v>
      </c>
      <c r="F17" s="52">
        <f t="shared" si="4"/>
        <v>1.6685317383754583</v>
      </c>
      <c r="H17" s="19">
        <v>102.61600000000001</v>
      </c>
      <c r="I17" s="140">
        <v>219.62</v>
      </c>
      <c r="J17" s="247">
        <f t="shared" si="5"/>
        <v>1.0329176571886258E-2</v>
      </c>
      <c r="K17" s="215">
        <f t="shared" si="6"/>
        <v>2.3883569285351455E-2</v>
      </c>
      <c r="L17" s="52">
        <f t="shared" si="7"/>
        <v>1.1402120527013329</v>
      </c>
      <c r="N17" s="27">
        <f t="shared" si="1"/>
        <v>9.899286127725258</v>
      </c>
      <c r="O17" s="152">
        <f t="shared" si="2"/>
        <v>7.9394114669944322</v>
      </c>
      <c r="P17" s="52">
        <f t="shared" si="8"/>
        <v>-0.19798141355281568</v>
      </c>
    </row>
    <row r="18" spans="1:16" ht="20.100000000000001" customHeight="1" x14ac:dyDescent="0.25">
      <c r="A18" s="8" t="s">
        <v>198</v>
      </c>
      <c r="B18" s="19">
        <v>156.15</v>
      </c>
      <c r="C18" s="140">
        <v>465.09000000000003</v>
      </c>
      <c r="D18" s="247">
        <f t="shared" si="3"/>
        <v>1.2298471256310697E-2</v>
      </c>
      <c r="E18" s="215">
        <f t="shared" si="0"/>
        <v>3.4328292110449264E-2</v>
      </c>
      <c r="F18" s="52">
        <f t="shared" si="4"/>
        <v>1.9784822286263211</v>
      </c>
      <c r="H18" s="19">
        <v>99.087999999999994</v>
      </c>
      <c r="I18" s="140">
        <v>184.72499999999999</v>
      </c>
      <c r="J18" s="247">
        <f t="shared" si="5"/>
        <v>9.9740532485681106E-3</v>
      </c>
      <c r="K18" s="215">
        <f t="shared" si="6"/>
        <v>2.0088754832148926E-2</v>
      </c>
      <c r="L18" s="52">
        <f t="shared" ref="L18:L19" si="9">(I18-H18)/H18</f>
        <v>0.86425197803972231</v>
      </c>
      <c r="N18" s="27">
        <f t="shared" ref="N18:N19" si="10">(H18/B18)*10</f>
        <v>6.3456932436759512</v>
      </c>
      <c r="O18" s="152">
        <f t="shared" ref="O18:O19" si="11">(I18/C18)*10</f>
        <v>3.971811907372766</v>
      </c>
      <c r="P18" s="52">
        <f t="shared" ref="P18:P19" si="12">(O18-N18)/N18</f>
        <v>-0.3740933015740982</v>
      </c>
    </row>
    <row r="19" spans="1:16" ht="20.100000000000001" customHeight="1" x14ac:dyDescent="0.25">
      <c r="A19" s="8" t="s">
        <v>185</v>
      </c>
      <c r="B19" s="19">
        <v>72.59</v>
      </c>
      <c r="C19" s="140">
        <v>203.89000000000004</v>
      </c>
      <c r="D19" s="247">
        <f t="shared" si="3"/>
        <v>5.7172336118834037E-3</v>
      </c>
      <c r="E19" s="215">
        <f t="shared" si="0"/>
        <v>1.5049120553870223E-2</v>
      </c>
      <c r="F19" s="52">
        <f t="shared" si="4"/>
        <v>1.8087890894062548</v>
      </c>
      <c r="H19" s="19">
        <v>151.32</v>
      </c>
      <c r="I19" s="140">
        <v>172.34400000000002</v>
      </c>
      <c r="J19" s="247">
        <f t="shared" si="5"/>
        <v>1.5231650023951705E-2</v>
      </c>
      <c r="K19" s="215">
        <f t="shared" si="6"/>
        <v>1.8742327041774934E-2</v>
      </c>
      <c r="L19" s="52">
        <f t="shared" si="9"/>
        <v>0.13893735130848553</v>
      </c>
      <c r="N19" s="27">
        <f t="shared" si="10"/>
        <v>20.84584653533544</v>
      </c>
      <c r="O19" s="152">
        <f t="shared" si="11"/>
        <v>8.4527931727892476</v>
      </c>
      <c r="P19" s="52">
        <f t="shared" si="12"/>
        <v>-0.59450947897649242</v>
      </c>
    </row>
    <row r="20" spans="1:16" ht="20.100000000000001" customHeight="1" x14ac:dyDescent="0.25">
      <c r="A20" s="8" t="s">
        <v>177</v>
      </c>
      <c r="B20" s="19">
        <v>178.44000000000003</v>
      </c>
      <c r="C20" s="140">
        <v>229.84999999999997</v>
      </c>
      <c r="D20" s="247">
        <f t="shared" si="3"/>
        <v>1.4054045539392129E-2</v>
      </c>
      <c r="E20" s="215">
        <f t="shared" si="0"/>
        <v>1.6965228109799741E-2</v>
      </c>
      <c r="F20" s="52">
        <f t="shared" si="4"/>
        <v>0.28810804752297653</v>
      </c>
      <c r="H20" s="19">
        <v>139.88800000000001</v>
      </c>
      <c r="I20" s="140">
        <v>164.10199999999998</v>
      </c>
      <c r="J20" s="247">
        <f t="shared" si="5"/>
        <v>1.4080921613471823E-2</v>
      </c>
      <c r="K20" s="215">
        <f t="shared" si="6"/>
        <v>1.7846013509082704E-2</v>
      </c>
      <c r="L20" s="52">
        <f t="shared" si="7"/>
        <v>0.17309561935262474</v>
      </c>
      <c r="N20" s="27">
        <f t="shared" ref="N20" si="13">(H20/B20)*10</f>
        <v>7.8394978704326377</v>
      </c>
      <c r="O20" s="152">
        <f t="shared" ref="O20" si="14">(I20/C20)*10</f>
        <v>7.1395257776810963</v>
      </c>
      <c r="P20" s="52">
        <f t="shared" ref="P20" si="15">(O20-N20)/N20</f>
        <v>-8.9287873320502864E-2</v>
      </c>
    </row>
    <row r="21" spans="1:16" ht="20.100000000000001" customHeight="1" x14ac:dyDescent="0.25">
      <c r="A21" s="8" t="s">
        <v>174</v>
      </c>
      <c r="B21" s="19">
        <v>449.51</v>
      </c>
      <c r="C21" s="140">
        <v>296.44000000000005</v>
      </c>
      <c r="D21" s="247">
        <f t="shared" si="3"/>
        <v>3.5403687572361321E-2</v>
      </c>
      <c r="E21" s="215">
        <f t="shared" si="0"/>
        <v>2.1880235896754568E-2</v>
      </c>
      <c r="F21" s="52">
        <f t="shared" si="4"/>
        <v>-0.34052635091544114</v>
      </c>
      <c r="H21" s="19">
        <v>194.804</v>
      </c>
      <c r="I21" s="140">
        <v>151.16</v>
      </c>
      <c r="J21" s="247">
        <f t="shared" si="5"/>
        <v>1.9608685905801535E-2</v>
      </c>
      <c r="K21" s="215">
        <f t="shared" si="6"/>
        <v>1.6438577238747497E-2</v>
      </c>
      <c r="L21" s="52">
        <f t="shared" si="7"/>
        <v>-0.22404057411552128</v>
      </c>
      <c r="N21" s="27">
        <f t="shared" ref="N21:N27" si="16">(H21/B21)*10</f>
        <v>4.3336966919534605</v>
      </c>
      <c r="O21" s="152">
        <f t="shared" ref="O21:O27" si="17">(I21/C21)*10</f>
        <v>5.0991768992038855</v>
      </c>
      <c r="P21" s="52">
        <f t="shared" ref="P21:P27" si="18">(O21-N21)/N21</f>
        <v>0.17663446744478478</v>
      </c>
    </row>
    <row r="22" spans="1:16" ht="20.100000000000001" customHeight="1" x14ac:dyDescent="0.25">
      <c r="A22" s="8" t="s">
        <v>175</v>
      </c>
      <c r="B22" s="19">
        <v>72.179999999999993</v>
      </c>
      <c r="C22" s="140">
        <v>85.94</v>
      </c>
      <c r="D22" s="247">
        <f t="shared" si="3"/>
        <v>5.6849417565194103E-3</v>
      </c>
      <c r="E22" s="215">
        <f t="shared" si="0"/>
        <v>6.3432312541056779E-3</v>
      </c>
      <c r="F22" s="52">
        <f t="shared" si="4"/>
        <v>0.19063452479911341</v>
      </c>
      <c r="H22" s="19">
        <v>105.53699999999999</v>
      </c>
      <c r="I22" s="140">
        <v>106.48</v>
      </c>
      <c r="J22" s="247">
        <f t="shared" si="5"/>
        <v>1.0623200162422622E-2</v>
      </c>
      <c r="K22" s="215">
        <f t="shared" si="6"/>
        <v>1.1579648745579742E-2</v>
      </c>
      <c r="L22" s="52">
        <f t="shared" si="7"/>
        <v>8.9352549342885633E-3</v>
      </c>
      <c r="N22" s="27">
        <f t="shared" si="16"/>
        <v>14.621363258520365</v>
      </c>
      <c r="O22" s="152">
        <f t="shared" si="17"/>
        <v>12.390039562485455</v>
      </c>
      <c r="P22" s="52">
        <f t="shared" si="18"/>
        <v>-0.15260708981665178</v>
      </c>
    </row>
    <row r="23" spans="1:16" ht="20.100000000000001" customHeight="1" x14ac:dyDescent="0.25">
      <c r="A23" s="8" t="s">
        <v>165</v>
      </c>
      <c r="B23" s="19">
        <v>145.37</v>
      </c>
      <c r="C23" s="140">
        <v>165.69</v>
      </c>
      <c r="D23" s="247">
        <f t="shared" si="3"/>
        <v>1.1449431742106218E-2</v>
      </c>
      <c r="E23" s="215">
        <f t="shared" si="0"/>
        <v>1.2229578618719686E-2</v>
      </c>
      <c r="F23" s="52">
        <f t="shared" si="4"/>
        <v>0.13978124785031296</v>
      </c>
      <c r="H23" s="19">
        <v>65.16</v>
      </c>
      <c r="I23" s="140">
        <v>101.349</v>
      </c>
      <c r="J23" s="247">
        <f t="shared" si="5"/>
        <v>6.5589103592432795E-3</v>
      </c>
      <c r="K23" s="215">
        <f t="shared" si="6"/>
        <v>1.102165496539971E-2</v>
      </c>
      <c r="L23" s="52">
        <f t="shared" si="7"/>
        <v>0.55538674033149182</v>
      </c>
      <c r="N23" s="27">
        <f t="shared" si="16"/>
        <v>4.4823553690582649</v>
      </c>
      <c r="O23" s="152">
        <f t="shared" si="17"/>
        <v>6.1167843563280835</v>
      </c>
      <c r="P23" s="52">
        <f t="shared" si="18"/>
        <v>0.36463619072960946</v>
      </c>
    </row>
    <row r="24" spans="1:16" ht="20.100000000000001" customHeight="1" x14ac:dyDescent="0.25">
      <c r="A24" s="8" t="s">
        <v>187</v>
      </c>
      <c r="B24" s="19">
        <v>8.2800000000000011</v>
      </c>
      <c r="C24" s="140">
        <v>21.029999999999998</v>
      </c>
      <c r="D24" s="247">
        <f t="shared" si="3"/>
        <v>6.5213795710696498E-4</v>
      </c>
      <c r="E24" s="215">
        <f t="shared" si="0"/>
        <v>1.5522242642988409E-3</v>
      </c>
      <c r="F24" s="52">
        <f t="shared" si="4"/>
        <v>1.5398550724637674</v>
      </c>
      <c r="H24" s="19">
        <v>4.3090000000000002</v>
      </c>
      <c r="I24" s="140">
        <v>89.147999999999996</v>
      </c>
      <c r="J24" s="247">
        <f t="shared" si="5"/>
        <v>4.3373764177377677E-4</v>
      </c>
      <c r="K24" s="215">
        <f t="shared" si="6"/>
        <v>9.694802088382257E-3</v>
      </c>
      <c r="L24" s="52">
        <f t="shared" si="7"/>
        <v>19.68879090276166</v>
      </c>
      <c r="N24" s="27">
        <f t="shared" si="16"/>
        <v>5.2041062801932361</v>
      </c>
      <c r="O24" s="152">
        <f t="shared" si="17"/>
        <v>42.390870185449359</v>
      </c>
      <c r="P24" s="52">
        <f t="shared" si="18"/>
        <v>7.1456580444539508</v>
      </c>
    </row>
    <row r="25" spans="1:16" ht="20.100000000000001" customHeight="1" x14ac:dyDescent="0.25">
      <c r="A25" s="8" t="s">
        <v>172</v>
      </c>
      <c r="B25" s="19">
        <v>71.03</v>
      </c>
      <c r="C25" s="140">
        <v>121.60000000000001</v>
      </c>
      <c r="D25" s="247">
        <f t="shared" si="3"/>
        <v>5.5943670402545552E-3</v>
      </c>
      <c r="E25" s="215">
        <f t="shared" si="0"/>
        <v>8.9752957935681933E-3</v>
      </c>
      <c r="F25" s="52">
        <f t="shared" si="4"/>
        <v>0.71195269604392519</v>
      </c>
      <c r="H25" s="19">
        <v>67.812000000000012</v>
      </c>
      <c r="I25" s="140">
        <v>76.305999999999997</v>
      </c>
      <c r="J25" s="247">
        <f t="shared" si="5"/>
        <v>6.8258568029620223E-3</v>
      </c>
      <c r="K25" s="215">
        <f t="shared" si="6"/>
        <v>8.2982407699117924E-3</v>
      </c>
      <c r="L25" s="52">
        <f t="shared" si="7"/>
        <v>0.12525806641892268</v>
      </c>
      <c r="N25" s="27">
        <f t="shared" si="16"/>
        <v>9.5469519921160089</v>
      </c>
      <c r="O25" s="152">
        <f t="shared" si="17"/>
        <v>6.2751644736842094</v>
      </c>
      <c r="P25" s="52">
        <f t="shared" si="18"/>
        <v>-0.34270493044624945</v>
      </c>
    </row>
    <row r="26" spans="1:16" ht="20.100000000000001" customHeight="1" x14ac:dyDescent="0.25">
      <c r="A26" s="8" t="s">
        <v>201</v>
      </c>
      <c r="B26" s="19">
        <v>123.26999999999998</v>
      </c>
      <c r="C26" s="140">
        <v>116.47999999999999</v>
      </c>
      <c r="D26" s="247">
        <f t="shared" si="3"/>
        <v>9.7088219773641959E-3</v>
      </c>
      <c r="E26" s="215">
        <f t="shared" si="0"/>
        <v>8.597388602260057E-3</v>
      </c>
      <c r="F26" s="52">
        <f t="shared" si="4"/>
        <v>-5.5082339579784159E-2</v>
      </c>
      <c r="H26" s="19">
        <v>90.862999999999985</v>
      </c>
      <c r="I26" s="140">
        <v>74.141999999999996</v>
      </c>
      <c r="J26" s="247">
        <f t="shared" si="5"/>
        <v>9.1461367705942612E-3</v>
      </c>
      <c r="K26" s="215">
        <f t="shared" si="6"/>
        <v>8.0629068115587264E-3</v>
      </c>
      <c r="L26" s="52">
        <f t="shared" si="7"/>
        <v>-0.18402430032026229</v>
      </c>
      <c r="N26" s="27">
        <f t="shared" si="16"/>
        <v>7.3710554068305347</v>
      </c>
      <c r="O26" s="152">
        <f t="shared" si="17"/>
        <v>6.3652129120879124</v>
      </c>
      <c r="P26" s="52">
        <f t="shared" si="18"/>
        <v>-0.13645840917306609</v>
      </c>
    </row>
    <row r="27" spans="1:16" ht="20.100000000000001" customHeight="1" x14ac:dyDescent="0.25">
      <c r="A27" s="8" t="s">
        <v>193</v>
      </c>
      <c r="B27" s="19">
        <v>37.119999999999997</v>
      </c>
      <c r="C27" s="140">
        <v>119.47</v>
      </c>
      <c r="D27" s="247">
        <f t="shared" si="3"/>
        <v>2.9235943197838811E-3</v>
      </c>
      <c r="E27" s="215">
        <f t="shared" si="0"/>
        <v>8.8180804971841435E-3</v>
      </c>
      <c r="F27" s="52">
        <f t="shared" si="4"/>
        <v>2.2184806034482758</v>
      </c>
      <c r="H27" s="19">
        <v>31.950999999999997</v>
      </c>
      <c r="I27" s="140">
        <v>74.11</v>
      </c>
      <c r="J27" s="247">
        <f t="shared" si="5"/>
        <v>3.2161409589960407E-3</v>
      </c>
      <c r="K27" s="215">
        <f t="shared" si="6"/>
        <v>8.0594268269620073E-3</v>
      </c>
      <c r="L27" s="52">
        <f t="shared" si="7"/>
        <v>1.3194892178648558</v>
      </c>
      <c r="N27" s="27">
        <f t="shared" si="16"/>
        <v>8.6074892241379306</v>
      </c>
      <c r="O27" s="152">
        <f t="shared" si="17"/>
        <v>6.2032309366368121</v>
      </c>
      <c r="P27" s="52">
        <f t="shared" si="18"/>
        <v>-0.27932167266139252</v>
      </c>
    </row>
    <row r="28" spans="1:16" ht="20.100000000000001" customHeight="1" x14ac:dyDescent="0.25">
      <c r="A28" s="8" t="s">
        <v>180</v>
      </c>
      <c r="B28" s="19">
        <v>99.77</v>
      </c>
      <c r="C28" s="140">
        <v>75.34</v>
      </c>
      <c r="D28" s="247">
        <f t="shared" si="3"/>
        <v>7.8579473406475697E-3</v>
      </c>
      <c r="E28" s="215">
        <f t="shared" si="0"/>
        <v>5.5608452721005565E-3</v>
      </c>
      <c r="F28" s="52">
        <f t="shared" si="4"/>
        <v>-0.24486318532625032</v>
      </c>
      <c r="H28" s="19">
        <v>120.96399999999998</v>
      </c>
      <c r="I28" s="140">
        <v>70.914999999999992</v>
      </c>
      <c r="J28" s="247">
        <f t="shared" si="5"/>
        <v>1.2176059433632659E-2</v>
      </c>
      <c r="K28" s="215">
        <f t="shared" si="6"/>
        <v>7.7119721148834258E-3</v>
      </c>
      <c r="L28" s="52">
        <f t="shared" si="7"/>
        <v>-0.41375119870374655</v>
      </c>
      <c r="N28" s="27">
        <f t="shared" ref="N28:N29" si="19">(H28/B28)*10</f>
        <v>12.124285857472186</v>
      </c>
      <c r="O28" s="152">
        <f t="shared" ref="O28:O29" si="20">(I28/C28)*10</f>
        <v>9.4126625962304207</v>
      </c>
      <c r="P28" s="52">
        <f t="shared" ref="P28:P29" si="21">(O28-N28)/N28</f>
        <v>-0.22365220460144417</v>
      </c>
    </row>
    <row r="29" spans="1:16" ht="20.100000000000001" customHeight="1" x14ac:dyDescent="0.25">
      <c r="A29" s="8" t="s">
        <v>182</v>
      </c>
      <c r="B29" s="19">
        <v>107.39999999999999</v>
      </c>
      <c r="C29" s="140">
        <v>56.47999999999999</v>
      </c>
      <c r="D29" s="247">
        <f t="shared" si="3"/>
        <v>8.4588908929091808E-3</v>
      </c>
      <c r="E29" s="215">
        <f t="shared" si="0"/>
        <v>4.1687887041178574E-3</v>
      </c>
      <c r="F29" s="52">
        <f t="shared" ref="F29:F32" si="22">(C29-B29)/B29</f>
        <v>-0.47411545623836132</v>
      </c>
      <c r="H29" s="19">
        <v>102.81699999999999</v>
      </c>
      <c r="I29" s="140">
        <v>60.888000000000005</v>
      </c>
      <c r="J29" s="247">
        <f t="shared" si="5"/>
        <v>1.0349408938095708E-2</v>
      </c>
      <c r="K29" s="215">
        <f t="shared" si="6"/>
        <v>6.6215406914055157E-3</v>
      </c>
      <c r="L29" s="52">
        <f t="shared" ref="L29" si="23">(I29-H29)/H29</f>
        <v>-0.40780221169650926</v>
      </c>
      <c r="N29" s="27">
        <f t="shared" si="19"/>
        <v>9.5732774674115468</v>
      </c>
      <c r="O29" s="152">
        <f t="shared" si="20"/>
        <v>10.780453257790372</v>
      </c>
      <c r="P29" s="52">
        <f t="shared" si="21"/>
        <v>0.12609848554877673</v>
      </c>
    </row>
    <row r="30" spans="1:16" ht="20.100000000000001" customHeight="1" x14ac:dyDescent="0.25">
      <c r="A30" s="8" t="s">
        <v>186</v>
      </c>
      <c r="B30" s="19">
        <v>22.349999999999998</v>
      </c>
      <c r="C30" s="140">
        <v>26.310000000000002</v>
      </c>
      <c r="D30" s="247">
        <f t="shared" si="3"/>
        <v>1.7602999204517709E-3</v>
      </c>
      <c r="E30" s="215">
        <f t="shared" si="0"/>
        <v>1.941941055335355E-3</v>
      </c>
      <c r="F30" s="52">
        <f t="shared" si="22"/>
        <v>0.1771812080536915</v>
      </c>
      <c r="H30" s="19">
        <v>21.921999999999997</v>
      </c>
      <c r="I30" s="140">
        <v>58.643000000000001</v>
      </c>
      <c r="J30" s="247">
        <f t="shared" si="5"/>
        <v>2.2066364778289007E-3</v>
      </c>
      <c r="K30" s="215">
        <f t="shared" si="6"/>
        <v>6.3773980220420056E-3</v>
      </c>
      <c r="L30" s="52">
        <f t="shared" ref="L30:L31" si="24">(I30-H30)/H30</f>
        <v>1.6750752668552142</v>
      </c>
      <c r="N30" s="27">
        <f t="shared" ref="N30:N31" si="25">(H30/B30)*10</f>
        <v>9.8085011185682323</v>
      </c>
      <c r="O30" s="152">
        <f t="shared" ref="O30:O31" si="26">(I30/C30)*10</f>
        <v>22.289243633599391</v>
      </c>
      <c r="P30" s="52">
        <f t="shared" ref="P30:P31" si="27">(O30-N30)/N30</f>
        <v>1.2724413612396059</v>
      </c>
    </row>
    <row r="31" spans="1:16" ht="20.100000000000001" customHeight="1" x14ac:dyDescent="0.25">
      <c r="A31" s="8" t="s">
        <v>178</v>
      </c>
      <c r="B31" s="19">
        <v>32.879999999999995</v>
      </c>
      <c r="C31" s="140">
        <v>56.569999999999993</v>
      </c>
      <c r="D31" s="247">
        <f t="shared" si="3"/>
        <v>2.5896492789464977E-3</v>
      </c>
      <c r="E31" s="215">
        <f t="shared" si="0"/>
        <v>4.1754316039650709E-3</v>
      </c>
      <c r="F31" s="52">
        <f t="shared" si="22"/>
        <v>0.72049878345498786</v>
      </c>
      <c r="H31" s="19">
        <v>23.844999999999999</v>
      </c>
      <c r="I31" s="140">
        <v>46.035999999999994</v>
      </c>
      <c r="J31" s="247">
        <f t="shared" si="5"/>
        <v>2.4002028470864948E-3</v>
      </c>
      <c r="K31" s="215">
        <f t="shared" si="6"/>
        <v>5.0063928404536894E-3</v>
      </c>
      <c r="L31" s="52">
        <f t="shared" si="24"/>
        <v>0.93063535332354774</v>
      </c>
      <c r="N31" s="27">
        <f t="shared" si="25"/>
        <v>7.2521289537712903</v>
      </c>
      <c r="O31" s="152">
        <f t="shared" si="26"/>
        <v>8.1378822697542859</v>
      </c>
      <c r="P31" s="52">
        <f t="shared" si="27"/>
        <v>0.12213700578536754</v>
      </c>
    </row>
    <row r="32" spans="1:16" ht="20.100000000000001" customHeight="1" thickBot="1" x14ac:dyDescent="0.3">
      <c r="A32" s="8" t="s">
        <v>17</v>
      </c>
      <c r="B32" s="19">
        <f>B33-SUM(B7:B31)</f>
        <v>517.899999999996</v>
      </c>
      <c r="C32" s="140">
        <f>C33-SUM(C7:C31)</f>
        <v>247.36000000000422</v>
      </c>
      <c r="D32" s="247">
        <f t="shared" si="3"/>
        <v>4.0790126568320588E-2</v>
      </c>
      <c r="E32" s="215">
        <f t="shared" si="0"/>
        <v>1.8257641180074554E-2</v>
      </c>
      <c r="F32" s="52">
        <f t="shared" si="22"/>
        <v>-0.52237883761342707</v>
      </c>
      <c r="H32" s="19">
        <f>H33-SUM(H7:H31)</f>
        <v>554.11700000000019</v>
      </c>
      <c r="I32" s="140">
        <f>I33-SUM(I7:I31)</f>
        <v>249.98999999999614</v>
      </c>
      <c r="J32" s="247">
        <f t="shared" si="5"/>
        <v>5.577660729792526E-2</v>
      </c>
      <c r="K32" s="215">
        <f t="shared" si="6"/>
        <v>2.718629216667388E-2</v>
      </c>
      <c r="L32" s="52">
        <f t="shared" si="7"/>
        <v>-0.54884979165050696</v>
      </c>
      <c r="N32" s="27">
        <f t="shared" si="1"/>
        <v>10.699304885113044</v>
      </c>
      <c r="O32" s="152">
        <f t="shared" si="2"/>
        <v>10.106322768434342</v>
      </c>
      <c r="P32" s="52">
        <f t="shared" si="8"/>
        <v>-5.5422489876307164E-2</v>
      </c>
    </row>
    <row r="33" spans="1:16" ht="26.25" customHeight="1" thickBot="1" x14ac:dyDescent="0.3">
      <c r="A33" s="12" t="s">
        <v>18</v>
      </c>
      <c r="B33" s="17">
        <v>12696.699999999999</v>
      </c>
      <c r="C33" s="145">
        <v>13548.300000000007</v>
      </c>
      <c r="D33" s="243">
        <f>SUM(D7:D32)</f>
        <v>0.99999999999999967</v>
      </c>
      <c r="E33" s="244">
        <f>SUM(E7:E32)</f>
        <v>0.99999999999999967</v>
      </c>
      <c r="F33" s="57">
        <f>(C33-B33)/B33</f>
        <v>6.707254640969762E-2</v>
      </c>
      <c r="G33" s="1"/>
      <c r="H33" s="17">
        <v>9934.5769999999957</v>
      </c>
      <c r="I33" s="145">
        <v>9195.4429999999993</v>
      </c>
      <c r="J33" s="243">
        <f>SUM(J7:J32)</f>
        <v>1.0000000000000004</v>
      </c>
      <c r="K33" s="244">
        <f>SUM(K7:K32)</f>
        <v>0.99999999999999956</v>
      </c>
      <c r="L33" s="57">
        <f t="shared" si="7"/>
        <v>-7.4400148088841295E-2</v>
      </c>
      <c r="N33" s="29">
        <f t="shared" si="1"/>
        <v>7.8245347216205765</v>
      </c>
      <c r="O33" s="146">
        <f>(I33/C33)*10</f>
        <v>6.7871563221954014</v>
      </c>
      <c r="P33" s="57">
        <f t="shared" si="8"/>
        <v>-0.13258020269994006</v>
      </c>
    </row>
    <row r="35" spans="1:16" ht="15.75" thickBot="1" x14ac:dyDescent="0.3"/>
    <row r="36" spans="1:16" x14ac:dyDescent="0.25">
      <c r="A36" s="368" t="s">
        <v>2</v>
      </c>
      <c r="B36" s="362" t="s">
        <v>1</v>
      </c>
      <c r="C36" s="355"/>
      <c r="D36" s="362" t="s">
        <v>104</v>
      </c>
      <c r="E36" s="355"/>
      <c r="F36" s="130" t="s">
        <v>0</v>
      </c>
      <c r="H36" s="371" t="s">
        <v>19</v>
      </c>
      <c r="I36" s="372"/>
      <c r="J36" s="362" t="s">
        <v>104</v>
      </c>
      <c r="K36" s="360"/>
      <c r="L36" s="130" t="s">
        <v>0</v>
      </c>
      <c r="N36" s="354" t="s">
        <v>22</v>
      </c>
      <c r="O36" s="355"/>
      <c r="P36" s="130" t="s">
        <v>0</v>
      </c>
    </row>
    <row r="37" spans="1:16" x14ac:dyDescent="0.25">
      <c r="A37" s="369"/>
      <c r="B37" s="363" t="str">
        <f>B5</f>
        <v>jan-jul</v>
      </c>
      <c r="C37" s="357"/>
      <c r="D37" s="363" t="str">
        <f>B5</f>
        <v>jan-jul</v>
      </c>
      <c r="E37" s="357"/>
      <c r="F37" s="131" t="str">
        <f>F5</f>
        <v>2024/2023</v>
      </c>
      <c r="H37" s="352" t="str">
        <f>B5</f>
        <v>jan-jul</v>
      </c>
      <c r="I37" s="357"/>
      <c r="J37" s="363" t="str">
        <f>B5</f>
        <v>jan-jul</v>
      </c>
      <c r="K37" s="353"/>
      <c r="L37" s="131" t="str">
        <f>L5</f>
        <v>2024/2023</v>
      </c>
      <c r="N37" s="352" t="str">
        <f>B5</f>
        <v>jan-jul</v>
      </c>
      <c r="O37" s="353"/>
      <c r="P37" s="131" t="str">
        <f>P5</f>
        <v>2024/2023</v>
      </c>
    </row>
    <row r="38" spans="1:16" ht="19.5" customHeight="1" thickBot="1" x14ac:dyDescent="0.3">
      <c r="A38" s="370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163</v>
      </c>
      <c r="B39" s="39">
        <v>3735.04</v>
      </c>
      <c r="C39" s="147">
        <v>3653.6</v>
      </c>
      <c r="D39" s="247">
        <f t="shared" ref="D39:D55" si="28">B39/$B$62</f>
        <v>0.51176849403285685</v>
      </c>
      <c r="E39" s="246">
        <f t="shared" ref="E39:E55" si="29">C39/$C$62</f>
        <v>0.49031475372875949</v>
      </c>
      <c r="F39" s="52">
        <f>(C39-B39)/B39</f>
        <v>-2.1804318026045252E-2</v>
      </c>
      <c r="H39" s="39">
        <v>1388.2740000000001</v>
      </c>
      <c r="I39" s="147">
        <v>1329.059</v>
      </c>
      <c r="J39" s="247">
        <f t="shared" ref="J39:J61" si="30">H39/$H$62</f>
        <v>0.37885231496389615</v>
      </c>
      <c r="K39" s="246">
        <f t="shared" ref="K39:K61" si="31">I39/$I$62</f>
        <v>0.34595748790308828</v>
      </c>
      <c r="L39" s="52">
        <f>(I39-H39)/H39</f>
        <v>-4.2653683638820682E-2</v>
      </c>
      <c r="N39" s="27">
        <f t="shared" ref="N39:N62" si="32">(H39/B39)*10</f>
        <v>3.7168919208361895</v>
      </c>
      <c r="O39" s="151">
        <f t="shared" ref="O39:O62" si="33">(I39/C39)*10</f>
        <v>3.637669695642654</v>
      </c>
      <c r="P39" s="61">
        <f t="shared" si="8"/>
        <v>-2.1314105139681561E-2</v>
      </c>
    </row>
    <row r="40" spans="1:16" ht="20.100000000000001" customHeight="1" x14ac:dyDescent="0.25">
      <c r="A40" s="38" t="s">
        <v>170</v>
      </c>
      <c r="B40" s="19">
        <v>775.6099999999999</v>
      </c>
      <c r="C40" s="140">
        <v>789.48000000000013</v>
      </c>
      <c r="D40" s="247">
        <f t="shared" si="28"/>
        <v>0.10627269364098486</v>
      </c>
      <c r="E40" s="215">
        <f t="shared" si="29"/>
        <v>0.105948569020632</v>
      </c>
      <c r="F40" s="52">
        <f t="shared" ref="F40:F62" si="34">(C40-B40)/B40</f>
        <v>1.7882698779025843E-2</v>
      </c>
      <c r="H40" s="19">
        <v>516.80099999999993</v>
      </c>
      <c r="I40" s="140">
        <v>541.97699999999998</v>
      </c>
      <c r="J40" s="247">
        <f t="shared" si="30"/>
        <v>0.1410321415121629</v>
      </c>
      <c r="K40" s="215">
        <f t="shared" si="31"/>
        <v>0.14107801190259578</v>
      </c>
      <c r="L40" s="52">
        <f t="shared" ref="L40:L62" si="35">(I40-H40)/H40</f>
        <v>4.871507601571988E-2</v>
      </c>
      <c r="N40" s="27">
        <f t="shared" si="32"/>
        <v>6.6631554518379073</v>
      </c>
      <c r="O40" s="152">
        <f t="shared" si="33"/>
        <v>6.8649870801033579</v>
      </c>
      <c r="P40" s="52">
        <f t="shared" si="8"/>
        <v>3.0290697811917199E-2</v>
      </c>
    </row>
    <row r="41" spans="1:16" ht="20.100000000000001" customHeight="1" x14ac:dyDescent="0.25">
      <c r="A41" s="38" t="s">
        <v>176</v>
      </c>
      <c r="B41" s="19">
        <v>372.88000000000005</v>
      </c>
      <c r="C41" s="140">
        <v>767.17</v>
      </c>
      <c r="D41" s="247">
        <f t="shared" si="28"/>
        <v>5.1091350040420369E-2</v>
      </c>
      <c r="E41" s="215">
        <f t="shared" si="29"/>
        <v>0.10295455704458407</v>
      </c>
      <c r="F41" s="52">
        <f t="shared" si="34"/>
        <v>1.0574179360652216</v>
      </c>
      <c r="H41" s="19">
        <v>216.88600000000002</v>
      </c>
      <c r="I41" s="140">
        <v>486.80999999999995</v>
      </c>
      <c r="J41" s="247">
        <f t="shared" si="30"/>
        <v>5.9186992757380444E-2</v>
      </c>
      <c r="K41" s="215">
        <f t="shared" si="31"/>
        <v>0.12671789942064451</v>
      </c>
      <c r="L41" s="52">
        <f t="shared" si="35"/>
        <v>1.2445432162518553</v>
      </c>
      <c r="N41" s="27">
        <f t="shared" si="32"/>
        <v>5.8165093327612096</v>
      </c>
      <c r="O41" s="152">
        <f t="shared" si="33"/>
        <v>6.3455296739966371</v>
      </c>
      <c r="P41" s="52">
        <f t="shared" si="8"/>
        <v>9.0951515929966073E-2</v>
      </c>
    </row>
    <row r="42" spans="1:16" ht="20.100000000000001" customHeight="1" x14ac:dyDescent="0.25">
      <c r="A42" s="38" t="s">
        <v>167</v>
      </c>
      <c r="B42" s="19">
        <v>1368.19</v>
      </c>
      <c r="C42" s="140">
        <v>910.35000000000014</v>
      </c>
      <c r="D42" s="247">
        <f t="shared" si="28"/>
        <v>0.187466944356905</v>
      </c>
      <c r="E42" s="215">
        <f t="shared" si="29"/>
        <v>0.12216937706836442</v>
      </c>
      <c r="F42" s="52">
        <f t="shared" si="34"/>
        <v>-0.33463188592227683</v>
      </c>
      <c r="H42" s="19">
        <v>687.79099999999994</v>
      </c>
      <c r="I42" s="140">
        <v>459.19999999999993</v>
      </c>
      <c r="J42" s="247">
        <f t="shared" si="30"/>
        <v>0.18769436909524564</v>
      </c>
      <c r="K42" s="215">
        <f t="shared" si="31"/>
        <v>0.11953094516127434</v>
      </c>
      <c r="L42" s="52">
        <f t="shared" si="35"/>
        <v>-0.33235532305598653</v>
      </c>
      <c r="N42" s="27">
        <f t="shared" si="32"/>
        <v>5.0270137919441007</v>
      </c>
      <c r="O42" s="152">
        <f t="shared" si="33"/>
        <v>5.0442137639369458</v>
      </c>
      <c r="P42" s="52">
        <f t="shared" si="8"/>
        <v>3.4215088131264717E-3</v>
      </c>
    </row>
    <row r="43" spans="1:16" ht="20.100000000000001" customHeight="1" x14ac:dyDescent="0.25">
      <c r="A43" s="38" t="s">
        <v>169</v>
      </c>
      <c r="B43" s="19">
        <v>226.93</v>
      </c>
      <c r="C43" s="140">
        <v>522.95000000000005</v>
      </c>
      <c r="D43" s="247">
        <f t="shared" si="28"/>
        <v>3.109354233177589E-2</v>
      </c>
      <c r="E43" s="215">
        <f t="shared" si="29"/>
        <v>7.0180123840172651E-2</v>
      </c>
      <c r="F43" s="52">
        <f t="shared" si="34"/>
        <v>1.3044551183184243</v>
      </c>
      <c r="H43" s="19">
        <v>162.70400000000004</v>
      </c>
      <c r="I43" s="140">
        <v>342.90600000000001</v>
      </c>
      <c r="J43" s="247">
        <f t="shared" si="30"/>
        <v>4.4401023900098799E-2</v>
      </c>
      <c r="K43" s="215">
        <f t="shared" si="31"/>
        <v>8.9259316815052142E-2</v>
      </c>
      <c r="L43" s="52">
        <f t="shared" si="35"/>
        <v>1.1075449896745004</v>
      </c>
      <c r="N43" s="27">
        <f t="shared" si="32"/>
        <v>7.1697880403648719</v>
      </c>
      <c r="O43" s="152">
        <f t="shared" si="33"/>
        <v>6.5571469547757912</v>
      </c>
      <c r="P43" s="52">
        <f t="shared" si="8"/>
        <v>-8.5447586754308469E-2</v>
      </c>
    </row>
    <row r="44" spans="1:16" ht="20.100000000000001" customHeight="1" x14ac:dyDescent="0.25">
      <c r="A44" s="38" t="s">
        <v>177</v>
      </c>
      <c r="B44" s="19">
        <v>178.44000000000003</v>
      </c>
      <c r="C44" s="140">
        <v>229.84999999999997</v>
      </c>
      <c r="D44" s="247">
        <f t="shared" si="28"/>
        <v>2.4449529342449611E-2</v>
      </c>
      <c r="E44" s="215">
        <f t="shared" si="29"/>
        <v>3.0845972778781299E-2</v>
      </c>
      <c r="F44" s="52">
        <f t="shared" si="34"/>
        <v>0.28810804752297653</v>
      </c>
      <c r="H44" s="19">
        <v>139.88800000000001</v>
      </c>
      <c r="I44" s="140">
        <v>164.10199999999998</v>
      </c>
      <c r="J44" s="247">
        <f t="shared" si="30"/>
        <v>3.8174663384655694E-2</v>
      </c>
      <c r="K44" s="215">
        <f t="shared" si="31"/>
        <v>4.2716174135138153E-2</v>
      </c>
      <c r="L44" s="52">
        <f t="shared" si="35"/>
        <v>0.17309561935262474</v>
      </c>
      <c r="N44" s="27">
        <f t="shared" si="32"/>
        <v>7.8394978704326377</v>
      </c>
      <c r="O44" s="152">
        <f t="shared" si="33"/>
        <v>7.1395257776810963</v>
      </c>
      <c r="P44" s="52">
        <f t="shared" si="8"/>
        <v>-8.9287873320502864E-2</v>
      </c>
    </row>
    <row r="45" spans="1:16" ht="20.100000000000001" customHeight="1" x14ac:dyDescent="0.25">
      <c r="A45" s="38" t="s">
        <v>175</v>
      </c>
      <c r="B45" s="19">
        <v>72.179999999999993</v>
      </c>
      <c r="C45" s="140">
        <v>85.94</v>
      </c>
      <c r="D45" s="247">
        <f t="shared" si="28"/>
        <v>9.8899743775947794E-3</v>
      </c>
      <c r="E45" s="215">
        <f t="shared" si="29"/>
        <v>1.1533186428577182E-2</v>
      </c>
      <c r="F45" s="52">
        <f t="shared" si="34"/>
        <v>0.19063452479911341</v>
      </c>
      <c r="H45" s="19">
        <v>105.53699999999999</v>
      </c>
      <c r="I45" s="140">
        <v>106.48</v>
      </c>
      <c r="J45" s="247">
        <f t="shared" si="30"/>
        <v>2.8800465012198385E-2</v>
      </c>
      <c r="K45" s="215">
        <f t="shared" si="31"/>
        <v>2.7717018817013269E-2</v>
      </c>
      <c r="L45" s="52">
        <f t="shared" si="35"/>
        <v>8.9352549342885633E-3</v>
      </c>
      <c r="N45" s="27">
        <f t="shared" si="32"/>
        <v>14.621363258520365</v>
      </c>
      <c r="O45" s="152">
        <f t="shared" si="33"/>
        <v>12.390039562485455</v>
      </c>
      <c r="P45" s="52">
        <f t="shared" si="8"/>
        <v>-0.15260708981665178</v>
      </c>
    </row>
    <row r="46" spans="1:16" ht="20.100000000000001" customHeight="1" x14ac:dyDescent="0.25">
      <c r="A46" s="38" t="s">
        <v>172</v>
      </c>
      <c r="B46" s="19">
        <v>71.03</v>
      </c>
      <c r="C46" s="140">
        <v>121.60000000000001</v>
      </c>
      <c r="D46" s="247">
        <f t="shared" si="28"/>
        <v>9.7324034364166985E-3</v>
      </c>
      <c r="E46" s="215">
        <f t="shared" si="29"/>
        <v>1.6318774374156218E-2</v>
      </c>
      <c r="F46" s="52">
        <f t="shared" si="34"/>
        <v>0.71195269604392519</v>
      </c>
      <c r="H46" s="19">
        <v>67.812000000000012</v>
      </c>
      <c r="I46" s="140">
        <v>76.305999999999997</v>
      </c>
      <c r="J46" s="247">
        <f t="shared" si="30"/>
        <v>1.8505520655383394E-2</v>
      </c>
      <c r="K46" s="215">
        <f t="shared" si="31"/>
        <v>1.9862648740148519E-2</v>
      </c>
      <c r="L46" s="52">
        <f t="shared" si="35"/>
        <v>0.12525806641892268</v>
      </c>
      <c r="N46" s="27">
        <f t="shared" si="32"/>
        <v>9.5469519921160089</v>
      </c>
      <c r="O46" s="152">
        <f t="shared" si="33"/>
        <v>6.2751644736842094</v>
      </c>
      <c r="P46" s="52">
        <f t="shared" si="8"/>
        <v>-0.34270493044624945</v>
      </c>
    </row>
    <row r="47" spans="1:16" ht="20.100000000000001" customHeight="1" x14ac:dyDescent="0.25">
      <c r="A47" s="38" t="s">
        <v>193</v>
      </c>
      <c r="B47" s="19">
        <v>37.119999999999997</v>
      </c>
      <c r="C47" s="140">
        <v>119.47</v>
      </c>
      <c r="D47" s="247">
        <f t="shared" si="28"/>
        <v>5.0861159448090639E-3</v>
      </c>
      <c r="E47" s="215">
        <f t="shared" si="29"/>
        <v>1.6032927421714169E-2</v>
      </c>
      <c r="F47" s="52">
        <f t="shared" si="34"/>
        <v>2.2184806034482758</v>
      </c>
      <c r="H47" s="19">
        <v>31.950999999999997</v>
      </c>
      <c r="I47" s="140">
        <v>74.11</v>
      </c>
      <c r="J47" s="247">
        <f t="shared" si="30"/>
        <v>8.7192516141708643E-3</v>
      </c>
      <c r="K47" s="215">
        <f t="shared" si="31"/>
        <v>1.9291024272434763E-2</v>
      </c>
      <c r="L47" s="52">
        <f t="shared" si="35"/>
        <v>1.3194892178648558</v>
      </c>
      <c r="N47" s="27">
        <f t="shared" si="32"/>
        <v>8.6074892241379306</v>
      </c>
      <c r="O47" s="152">
        <f t="shared" si="33"/>
        <v>6.2032309366368121</v>
      </c>
      <c r="P47" s="52">
        <f t="shared" si="8"/>
        <v>-0.27932167266139252</v>
      </c>
    </row>
    <row r="48" spans="1:16" ht="20.100000000000001" customHeight="1" x14ac:dyDescent="0.25">
      <c r="A48" s="38" t="s">
        <v>182</v>
      </c>
      <c r="B48" s="19">
        <v>107.39999999999999</v>
      </c>
      <c r="C48" s="140">
        <v>56.47999999999999</v>
      </c>
      <c r="D48" s="247">
        <f t="shared" si="28"/>
        <v>1.4715755723935707E-2</v>
      </c>
      <c r="E48" s="215">
        <f t="shared" si="29"/>
        <v>7.5796412553646624E-3</v>
      </c>
      <c r="F48" s="52">
        <f t="shared" ref="F48:F61" si="36">(C48-B48)/B48</f>
        <v>-0.47411545623836132</v>
      </c>
      <c r="H48" s="19">
        <v>102.81699999999999</v>
      </c>
      <c r="I48" s="140">
        <v>60.888000000000005</v>
      </c>
      <c r="J48" s="247">
        <f t="shared" si="30"/>
        <v>2.8058192019473752E-2</v>
      </c>
      <c r="K48" s="215">
        <f t="shared" si="31"/>
        <v>1.5849303547429604E-2</v>
      </c>
      <c r="L48" s="52">
        <f t="shared" ref="L48:L61" si="37">(I48-H48)/H48</f>
        <v>-0.40780221169650926</v>
      </c>
      <c r="N48" s="27">
        <f t="shared" ref="N48:N51" si="38">(H48/B48)*10</f>
        <v>9.5732774674115468</v>
      </c>
      <c r="O48" s="152">
        <f t="shared" ref="O48:O51" si="39">(I48/C48)*10</f>
        <v>10.780453257790372</v>
      </c>
      <c r="P48" s="52">
        <f t="shared" ref="P48:P51" si="40">(O48-N48)/N48</f>
        <v>0.12609848554877673</v>
      </c>
    </row>
    <row r="49" spans="1:16" ht="20.100000000000001" customHeight="1" x14ac:dyDescent="0.25">
      <c r="A49" s="38" t="s">
        <v>186</v>
      </c>
      <c r="B49" s="19">
        <v>22.349999999999998</v>
      </c>
      <c r="C49" s="140">
        <v>26.310000000000002</v>
      </c>
      <c r="D49" s="247">
        <f t="shared" si="28"/>
        <v>3.0623569872436037E-3</v>
      </c>
      <c r="E49" s="215">
        <f t="shared" si="29"/>
        <v>3.5308137646714644E-3</v>
      </c>
      <c r="F49" s="52">
        <f t="shared" si="36"/>
        <v>0.1771812080536915</v>
      </c>
      <c r="H49" s="19">
        <v>21.921999999999997</v>
      </c>
      <c r="I49" s="140">
        <v>58.643000000000001</v>
      </c>
      <c r="J49" s="247">
        <f t="shared" si="30"/>
        <v>5.9823928479813991E-3</v>
      </c>
      <c r="K49" s="215">
        <f t="shared" si="31"/>
        <v>1.5264924253250461E-2</v>
      </c>
      <c r="L49" s="52">
        <f t="shared" si="37"/>
        <v>1.6750752668552142</v>
      </c>
      <c r="N49" s="27">
        <f t="shared" si="38"/>
        <v>9.8085011185682323</v>
      </c>
      <c r="O49" s="152">
        <f t="shared" si="39"/>
        <v>22.289243633599391</v>
      </c>
      <c r="P49" s="52">
        <f t="shared" si="40"/>
        <v>1.2724413612396059</v>
      </c>
    </row>
    <row r="50" spans="1:16" ht="20.100000000000001" customHeight="1" x14ac:dyDescent="0.25">
      <c r="A50" s="38" t="s">
        <v>178</v>
      </c>
      <c r="B50" s="19">
        <v>32.879999999999995</v>
      </c>
      <c r="C50" s="140">
        <v>56.569999999999993</v>
      </c>
      <c r="D50" s="247">
        <f t="shared" si="28"/>
        <v>4.5051587355959596E-3</v>
      </c>
      <c r="E50" s="215">
        <f t="shared" si="29"/>
        <v>7.5917192956086932E-3</v>
      </c>
      <c r="F50" s="52">
        <f t="shared" si="36"/>
        <v>0.72049878345498786</v>
      </c>
      <c r="H50" s="19">
        <v>23.844999999999999</v>
      </c>
      <c r="I50" s="140">
        <v>46.035999999999994</v>
      </c>
      <c r="J50" s="247">
        <f t="shared" si="30"/>
        <v>6.5071689380584111E-3</v>
      </c>
      <c r="K50" s="215">
        <f t="shared" si="31"/>
        <v>1.1983289615514864E-2</v>
      </c>
      <c r="L50" s="52">
        <f t="shared" si="37"/>
        <v>0.93063535332354774</v>
      </c>
      <c r="N50" s="27">
        <f t="shared" si="38"/>
        <v>7.2521289537712903</v>
      </c>
      <c r="O50" s="152">
        <f t="shared" si="39"/>
        <v>8.1378822697542859</v>
      </c>
      <c r="P50" s="52">
        <f t="shared" si="40"/>
        <v>0.12213700578536754</v>
      </c>
    </row>
    <row r="51" spans="1:16" ht="20.100000000000001" customHeight="1" x14ac:dyDescent="0.25">
      <c r="A51" s="38" t="s">
        <v>181</v>
      </c>
      <c r="B51" s="19">
        <v>49.7</v>
      </c>
      <c r="C51" s="140">
        <v>35.03</v>
      </c>
      <c r="D51" s="247">
        <f t="shared" si="28"/>
        <v>6.8098050230875678E-3</v>
      </c>
      <c r="E51" s="215">
        <f t="shared" si="29"/>
        <v>4.7010416638708251E-3</v>
      </c>
      <c r="F51" s="52">
        <f t="shared" si="36"/>
        <v>-0.29517102615694168</v>
      </c>
      <c r="H51" s="19">
        <v>35.135999999999996</v>
      </c>
      <c r="I51" s="140">
        <v>22.605</v>
      </c>
      <c r="J51" s="247">
        <f t="shared" si="30"/>
        <v>9.588420541313496E-3</v>
      </c>
      <c r="K51" s="215">
        <f t="shared" si="31"/>
        <v>5.8841398418349455E-3</v>
      </c>
      <c r="L51" s="52">
        <f t="shared" si="37"/>
        <v>-0.35664275956284142</v>
      </c>
      <c r="N51" s="27">
        <f t="shared" si="38"/>
        <v>7.0696177062374232</v>
      </c>
      <c r="O51" s="152">
        <f t="shared" si="39"/>
        <v>6.4530402512132454</v>
      </c>
      <c r="P51" s="52">
        <f t="shared" si="40"/>
        <v>-8.7215105631550674E-2</v>
      </c>
    </row>
    <row r="52" spans="1:16" ht="20.100000000000001" customHeight="1" x14ac:dyDescent="0.25">
      <c r="A52" s="38" t="s">
        <v>190</v>
      </c>
      <c r="B52" s="19">
        <v>16.460000000000004</v>
      </c>
      <c r="C52" s="140">
        <v>23.44</v>
      </c>
      <c r="D52" s="247">
        <f t="shared" si="28"/>
        <v>2.2553197319923821E-3</v>
      </c>
      <c r="E52" s="215">
        <f t="shared" si="29"/>
        <v>3.1456584813340602E-3</v>
      </c>
      <c r="F52" s="52">
        <f t="shared" si="36"/>
        <v>0.42405832320777614</v>
      </c>
      <c r="H52" s="19">
        <v>12.311</v>
      </c>
      <c r="I52" s="140">
        <v>19.306000000000001</v>
      </c>
      <c r="J52" s="247">
        <f t="shared" si="30"/>
        <v>3.359603975526823E-3</v>
      </c>
      <c r="K52" s="215">
        <f t="shared" si="31"/>
        <v>5.0254016273596751E-3</v>
      </c>
      <c r="L52" s="52">
        <f t="shared" si="37"/>
        <v>0.56819104865567382</v>
      </c>
      <c r="N52" s="27">
        <f t="shared" si="32"/>
        <v>7.4793438639125132</v>
      </c>
      <c r="O52" s="152">
        <f t="shared" si="33"/>
        <v>8.2363481228668949</v>
      </c>
      <c r="P52" s="52">
        <f t="shared" si="8"/>
        <v>0.10121265618056313</v>
      </c>
    </row>
    <row r="53" spans="1:16" ht="20.100000000000001" customHeight="1" x14ac:dyDescent="0.25">
      <c r="A53" s="38" t="s">
        <v>191</v>
      </c>
      <c r="B53" s="19">
        <v>129.78</v>
      </c>
      <c r="C53" s="140">
        <v>5.2399999999999993</v>
      </c>
      <c r="D53" s="247">
        <f t="shared" si="28"/>
        <v>1.7782223257470916E-2</v>
      </c>
      <c r="E53" s="215">
        <f t="shared" si="29"/>
        <v>7.0321034309686321E-4</v>
      </c>
      <c r="F53" s="52">
        <f t="shared" si="36"/>
        <v>-0.9596239790414548</v>
      </c>
      <c r="H53" s="19">
        <v>55.164999999999999</v>
      </c>
      <c r="I53" s="140">
        <v>13.799000000000001</v>
      </c>
      <c r="J53" s="247">
        <f t="shared" si="30"/>
        <v>1.5054224133696467E-2</v>
      </c>
      <c r="K53" s="215">
        <f t="shared" si="31"/>
        <v>3.5919153141995316E-3</v>
      </c>
      <c r="L53" s="52">
        <f t="shared" si="37"/>
        <v>-0.74985951237197501</v>
      </c>
      <c r="N53" s="27">
        <f t="shared" ref="N53" si="41">(H53/B53)*10</f>
        <v>4.25065495453845</v>
      </c>
      <c r="O53" s="152">
        <f t="shared" ref="O53" si="42">(I53/C53)*10</f>
        <v>26.33396946564886</v>
      </c>
      <c r="P53" s="52">
        <f t="shared" ref="P53" si="43">(O53-N53)/N53</f>
        <v>5.195273374878834</v>
      </c>
    </row>
    <row r="54" spans="1:16" ht="20.100000000000001" customHeight="1" x14ac:dyDescent="0.25">
      <c r="A54" s="38" t="s">
        <v>229</v>
      </c>
      <c r="B54" s="19">
        <v>3.89</v>
      </c>
      <c r="C54" s="140">
        <v>11.2</v>
      </c>
      <c r="D54" s="247">
        <f t="shared" si="28"/>
        <v>5.3300083581107926E-4</v>
      </c>
      <c r="E54" s="215">
        <f t="shared" si="29"/>
        <v>1.5030450081459671E-3</v>
      </c>
      <c r="F54" s="52">
        <f t="shared" si="36"/>
        <v>1.8791773778920304</v>
      </c>
      <c r="H54" s="19">
        <v>3.766</v>
      </c>
      <c r="I54" s="140">
        <v>10.446999999999999</v>
      </c>
      <c r="J54" s="247">
        <f t="shared" si="30"/>
        <v>1.0277206215444736E-3</v>
      </c>
      <c r="K54" s="215">
        <f t="shared" si="31"/>
        <v>2.7193810629351765E-3</v>
      </c>
      <c r="L54" s="52">
        <f t="shared" ref="L54:L59" si="44">(I54-H54)/H54</f>
        <v>1.7740308019118425</v>
      </c>
      <c r="N54" s="27">
        <f t="shared" ref="N54:N59" si="45">(H54/B54)*10</f>
        <v>9.6812339331619537</v>
      </c>
      <c r="O54" s="152">
        <f t="shared" ref="O54:O59" si="46">(I54/C54)*10</f>
        <v>9.3276785714285708</v>
      </c>
      <c r="P54" s="52">
        <f t="shared" ref="P54:P59" si="47">(O54-N54)/N54</f>
        <v>-3.6519658978833226E-2</v>
      </c>
    </row>
    <row r="55" spans="1:16" ht="20.100000000000001" customHeight="1" x14ac:dyDescent="0.25">
      <c r="A55" s="38" t="s">
        <v>197</v>
      </c>
      <c r="B55" s="19">
        <v>4.4000000000000004</v>
      </c>
      <c r="C55" s="140">
        <v>8.98</v>
      </c>
      <c r="D55" s="247">
        <f t="shared" si="28"/>
        <v>6.0288012276831589E-4</v>
      </c>
      <c r="E55" s="215">
        <f t="shared" si="29"/>
        <v>1.2051200154598917E-3</v>
      </c>
      <c r="F55" s="52">
        <f t="shared" si="36"/>
        <v>1.0409090909090908</v>
      </c>
      <c r="H55" s="19">
        <v>5.3629999999999995</v>
      </c>
      <c r="I55" s="140">
        <v>9.8019999999999996</v>
      </c>
      <c r="J55" s="247">
        <f t="shared" si="30"/>
        <v>1.4635331102875763E-3</v>
      </c>
      <c r="K55" s="215">
        <f t="shared" si="31"/>
        <v>2.5514858982378292E-3</v>
      </c>
      <c r="L55" s="52">
        <f t="shared" si="44"/>
        <v>0.82770837217975024</v>
      </c>
      <c r="N55" s="27">
        <f t="shared" si="45"/>
        <v>12.188636363636363</v>
      </c>
      <c r="O55" s="152">
        <f t="shared" si="46"/>
        <v>10.915367483296212</v>
      </c>
      <c r="P55" s="52">
        <f t="shared" si="47"/>
        <v>-0.10446360383174835</v>
      </c>
    </row>
    <row r="56" spans="1:16" ht="20.100000000000001" customHeight="1" x14ac:dyDescent="0.25">
      <c r="A56" s="38" t="s">
        <v>192</v>
      </c>
      <c r="B56" s="19">
        <v>9.84</v>
      </c>
      <c r="C56" s="140">
        <v>17.569999999999997</v>
      </c>
      <c r="D56" s="247">
        <f t="shared" ref="D56:D57" si="48">B56/$B$62</f>
        <v>1.3482591836455062E-3</v>
      </c>
      <c r="E56" s="215">
        <f t="shared" ref="E56:E57" si="49">C56/$C$62</f>
        <v>2.3579018565289857E-3</v>
      </c>
      <c r="F56" s="52">
        <f t="shared" si="36"/>
        <v>0.78556910569105665</v>
      </c>
      <c r="H56" s="19">
        <v>11.402000000000003</v>
      </c>
      <c r="I56" s="140">
        <v>8.5179999999999989</v>
      </c>
      <c r="J56" s="247">
        <f t="shared" si="30"/>
        <v>3.1115428908258342E-3</v>
      </c>
      <c r="K56" s="215">
        <f t="shared" si="31"/>
        <v>2.2172573843286907E-3</v>
      </c>
      <c r="L56" s="52">
        <f t="shared" si="44"/>
        <v>-0.25293808103841459</v>
      </c>
      <c r="N56" s="27">
        <f t="shared" ref="N56:N57" si="50">(H56/B56)*10</f>
        <v>11.587398373983744</v>
      </c>
      <c r="O56" s="152">
        <f t="shared" ref="O56:O57" si="51">(I56/C56)*10</f>
        <v>4.8480364257256694</v>
      </c>
      <c r="P56" s="52">
        <f t="shared" ref="P56:P57" si="52">(O56-N56)/N56</f>
        <v>-0.58161131004086497</v>
      </c>
    </row>
    <row r="57" spans="1:16" ht="20.100000000000001" customHeight="1" x14ac:dyDescent="0.25">
      <c r="A57" s="38" t="s">
        <v>215</v>
      </c>
      <c r="B57" s="19">
        <v>2.1</v>
      </c>
      <c r="C57" s="140">
        <v>3.4899999999999998</v>
      </c>
      <c r="D57" s="247">
        <f t="shared" si="48"/>
        <v>2.8773824041215075E-4</v>
      </c>
      <c r="E57" s="215">
        <f t="shared" si="49"/>
        <v>4.6835956057405588E-4</v>
      </c>
      <c r="F57" s="52">
        <f t="shared" si="36"/>
        <v>0.66190476190476177</v>
      </c>
      <c r="H57" s="19">
        <v>1.6480000000000001</v>
      </c>
      <c r="I57" s="140">
        <v>3.7260000000000004</v>
      </c>
      <c r="J57" s="247">
        <f t="shared" si="30"/>
        <v>4.4973010735668953E-4</v>
      </c>
      <c r="K57" s="215">
        <f t="shared" si="31"/>
        <v>9.6988741653072366E-4</v>
      </c>
      <c r="L57" s="52">
        <f t="shared" si="44"/>
        <v>1.2609223300970875</v>
      </c>
      <c r="N57" s="27">
        <f t="shared" si="50"/>
        <v>7.8476190476190482</v>
      </c>
      <c r="O57" s="152">
        <f t="shared" si="51"/>
        <v>10.676217765042981</v>
      </c>
      <c r="P57" s="52">
        <f t="shared" si="52"/>
        <v>0.36044037054552541</v>
      </c>
    </row>
    <row r="58" spans="1:16" ht="20.100000000000001" customHeight="1" x14ac:dyDescent="0.25">
      <c r="A58" s="38" t="s">
        <v>218</v>
      </c>
      <c r="B58" s="19">
        <v>0.39</v>
      </c>
      <c r="C58" s="140">
        <v>3.92</v>
      </c>
      <c r="D58" s="247">
        <f>B58/$B$62</f>
        <v>5.3437101790827994E-5</v>
      </c>
      <c r="E58" s="215">
        <f>C58/$C$62</f>
        <v>5.2606575285108858E-4</v>
      </c>
      <c r="F58" s="52">
        <f t="shared" si="36"/>
        <v>9.0512820512820511</v>
      </c>
      <c r="H58" s="19">
        <v>0.76500000000000001</v>
      </c>
      <c r="I58" s="140">
        <v>3.6749999999999998</v>
      </c>
      <c r="J58" s="247">
        <f t="shared" si="30"/>
        <v>2.0876427920380307E-4</v>
      </c>
      <c r="K58" s="215">
        <f t="shared" si="31"/>
        <v>9.5661198490349134E-4</v>
      </c>
      <c r="L58" s="52">
        <f t="shared" si="44"/>
        <v>3.8039215686274503</v>
      </c>
      <c r="N58" s="27">
        <f t="shared" si="45"/>
        <v>19.615384615384613</v>
      </c>
      <c r="O58" s="152">
        <f t="shared" si="46"/>
        <v>9.375</v>
      </c>
      <c r="P58" s="52">
        <f t="shared" si="47"/>
        <v>-0.52205882352941169</v>
      </c>
    </row>
    <row r="59" spans="1:16" ht="20.100000000000001" customHeight="1" x14ac:dyDescent="0.25">
      <c r="A59" s="38" t="s">
        <v>189</v>
      </c>
      <c r="B59" s="19">
        <v>1.3199999999999998</v>
      </c>
      <c r="C59" s="140">
        <v>1.4400000000000002</v>
      </c>
      <c r="D59" s="247">
        <f>B59/$B$62</f>
        <v>1.8086403683049472E-4</v>
      </c>
      <c r="E59" s="215">
        <f>C59/$C$62</f>
        <v>1.9324864390448155E-4</v>
      </c>
      <c r="F59" s="52">
        <f t="shared" si="36"/>
        <v>9.0909090909091175E-2</v>
      </c>
      <c r="H59" s="19">
        <v>2.2120000000000002</v>
      </c>
      <c r="I59" s="140">
        <v>1.6629999999999998</v>
      </c>
      <c r="J59" s="247">
        <f t="shared" si="30"/>
        <v>6.0364259555400319E-4</v>
      </c>
      <c r="K59" s="215">
        <f t="shared" si="31"/>
        <v>4.3288319208013772E-4</v>
      </c>
      <c r="L59" s="52">
        <f t="shared" si="44"/>
        <v>-0.24819168173598569</v>
      </c>
      <c r="N59" s="27">
        <f t="shared" si="45"/>
        <v>16.757575757575761</v>
      </c>
      <c r="O59" s="152">
        <f t="shared" si="46"/>
        <v>11.548611111111109</v>
      </c>
      <c r="P59" s="52">
        <f t="shared" si="47"/>
        <v>-0.31084237492465366</v>
      </c>
    </row>
    <row r="60" spans="1:16" ht="20.100000000000001" customHeight="1" x14ac:dyDescent="0.25">
      <c r="A60" s="38" t="s">
        <v>194</v>
      </c>
      <c r="B60" s="19">
        <v>1.3000000000000003</v>
      </c>
      <c r="C60" s="140">
        <v>0.62000000000000011</v>
      </c>
      <c r="D60" s="247">
        <f>B60/$B$62</f>
        <v>1.7812367263609334E-4</v>
      </c>
      <c r="E60" s="215">
        <f>C60/$C$62</f>
        <v>8.3204277236651779E-5</v>
      </c>
      <c r="F60" s="52">
        <f t="shared" si="36"/>
        <v>-0.52307692307692311</v>
      </c>
      <c r="H60" s="19">
        <v>1.2110000000000001</v>
      </c>
      <c r="I60" s="140">
        <v>0.64100000000000001</v>
      </c>
      <c r="J60" s="247">
        <f t="shared" si="30"/>
        <v>3.3047521845203337E-4</v>
      </c>
      <c r="K60" s="215">
        <f t="shared" si="31"/>
        <v>1.66853954373643E-4</v>
      </c>
      <c r="L60" s="52">
        <f t="shared" si="37"/>
        <v>-0.47068538398018167</v>
      </c>
      <c r="N60" s="27">
        <f t="shared" ref="N60:N61" si="53">(H60/B60)*10</f>
        <v>9.3153846153846143</v>
      </c>
      <c r="O60" s="152">
        <f t="shared" ref="O60:O61" si="54">(I60/C60)*10</f>
        <v>10.338709677419352</v>
      </c>
      <c r="P60" s="52">
        <f t="shared" ref="P60:P61" si="55">(O60-N60)/N60</f>
        <v>0.10985322713832862</v>
      </c>
    </row>
    <row r="61" spans="1:16" ht="20.100000000000001" customHeight="1" thickBot="1" x14ac:dyDescent="0.3">
      <c r="A61" s="8" t="s">
        <v>17</v>
      </c>
      <c r="B61" s="19">
        <f>B62-SUM(B39:B60)</f>
        <v>79.070000000001528</v>
      </c>
      <c r="C61" s="140">
        <f>C62-SUM(C39:C60)</f>
        <v>0.84000000000105501</v>
      </c>
      <c r="D61" s="247">
        <f>B61/$B$62</f>
        <v>1.0834029842566284E-2</v>
      </c>
      <c r="E61" s="215">
        <f>C61/$C$62</f>
        <v>1.1272837561108913E-4</v>
      </c>
      <c r="F61" s="52">
        <f t="shared" si="36"/>
        <v>-0.98937650183380499</v>
      </c>
      <c r="H61" s="19">
        <f>H62-SUM(H39:H60)</f>
        <v>69.212999999999738</v>
      </c>
      <c r="I61" s="140">
        <f>I62-SUM(I39:I60)</f>
        <v>0.9839999999999236</v>
      </c>
      <c r="J61" s="247">
        <f t="shared" si="30"/>
        <v>1.8887845825533031E-2</v>
      </c>
      <c r="K61" s="215">
        <f t="shared" si="31"/>
        <v>2.561377396312823E-4</v>
      </c>
      <c r="L61" s="52">
        <f t="shared" si="37"/>
        <v>-0.98578301764119558</v>
      </c>
      <c r="N61" s="27">
        <f t="shared" si="53"/>
        <v>8.7533830782848625</v>
      </c>
      <c r="O61" s="152">
        <f t="shared" si="54"/>
        <v>11.714285714270092</v>
      </c>
      <c r="P61" s="52">
        <f t="shared" si="55"/>
        <v>0.33825808941579977</v>
      </c>
    </row>
    <row r="62" spans="1:16" ht="26.25" customHeight="1" thickBot="1" x14ac:dyDescent="0.3">
      <c r="A62" s="12" t="s">
        <v>18</v>
      </c>
      <c r="B62" s="17">
        <v>7298.3000000000011</v>
      </c>
      <c r="C62" s="145">
        <v>7451.5399999999991</v>
      </c>
      <c r="D62" s="253">
        <f>SUM(D39:D61)</f>
        <v>1</v>
      </c>
      <c r="E62" s="254">
        <f>SUM(E39:E61)</f>
        <v>1.0000000000000002</v>
      </c>
      <c r="F62" s="57">
        <f t="shared" si="34"/>
        <v>2.099667045750352E-2</v>
      </c>
      <c r="G62" s="1"/>
      <c r="H62" s="17">
        <v>3664.4199999999996</v>
      </c>
      <c r="I62" s="145">
        <v>3841.6830000000004</v>
      </c>
      <c r="J62" s="253">
        <f>SUM(J39:J61)</f>
        <v>1</v>
      </c>
      <c r="K62" s="254">
        <f>SUM(K39:K61)</f>
        <v>0.99999999999999989</v>
      </c>
      <c r="L62" s="57">
        <f t="shared" si="35"/>
        <v>4.8374094672554144E-2</v>
      </c>
      <c r="M62" s="1"/>
      <c r="N62" s="29">
        <f t="shared" si="32"/>
        <v>5.0209226806242535</v>
      </c>
      <c r="O62" s="146">
        <f t="shared" si="33"/>
        <v>5.1555557643118082</v>
      </c>
      <c r="P62" s="57">
        <f t="shared" si="8"/>
        <v>2.6814410866573168E-2</v>
      </c>
    </row>
    <row r="64" spans="1:16" ht="15.75" thickBot="1" x14ac:dyDescent="0.3"/>
    <row r="65" spans="1:16" x14ac:dyDescent="0.25">
      <c r="A65" s="368" t="s">
        <v>15</v>
      </c>
      <c r="B65" s="362" t="s">
        <v>1</v>
      </c>
      <c r="C65" s="355"/>
      <c r="D65" s="362" t="s">
        <v>104</v>
      </c>
      <c r="E65" s="355"/>
      <c r="F65" s="130" t="s">
        <v>0</v>
      </c>
      <c r="H65" s="371" t="s">
        <v>19</v>
      </c>
      <c r="I65" s="372"/>
      <c r="J65" s="362" t="s">
        <v>104</v>
      </c>
      <c r="K65" s="360"/>
      <c r="L65" s="130" t="s">
        <v>0</v>
      </c>
      <c r="N65" s="354" t="s">
        <v>22</v>
      </c>
      <c r="O65" s="355"/>
      <c r="P65" s="130" t="s">
        <v>0</v>
      </c>
    </row>
    <row r="66" spans="1:16" x14ac:dyDescent="0.25">
      <c r="A66" s="369"/>
      <c r="B66" s="363" t="str">
        <f>B5</f>
        <v>jan-jul</v>
      </c>
      <c r="C66" s="357"/>
      <c r="D66" s="363" t="str">
        <f>B5</f>
        <v>jan-jul</v>
      </c>
      <c r="E66" s="357"/>
      <c r="F66" s="131" t="str">
        <f>F37</f>
        <v>2024/2023</v>
      </c>
      <c r="H66" s="352" t="str">
        <f>B5</f>
        <v>jan-jul</v>
      </c>
      <c r="I66" s="357"/>
      <c r="J66" s="363" t="str">
        <f>B5</f>
        <v>jan-jul</v>
      </c>
      <c r="K66" s="353"/>
      <c r="L66" s="131" t="str">
        <f>L37</f>
        <v>2024/2023</v>
      </c>
      <c r="N66" s="352" t="str">
        <f>B5</f>
        <v>jan-jul</v>
      </c>
      <c r="O66" s="353"/>
      <c r="P66" s="131" t="str">
        <f>P37</f>
        <v>2024/2023</v>
      </c>
    </row>
    <row r="67" spans="1:16" ht="19.5" customHeight="1" thickBot="1" x14ac:dyDescent="0.3">
      <c r="A67" s="370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164</v>
      </c>
      <c r="B68" s="39">
        <v>1366.79</v>
      </c>
      <c r="C68" s="147">
        <v>1419.7900000000002</v>
      </c>
      <c r="D68" s="247">
        <f t="shared" ref="D68:D78" si="56">B68/$B$95</f>
        <v>0.2531842768227624</v>
      </c>
      <c r="E68" s="246">
        <f t="shared" ref="E68:E78" si="57">C68/$C$95</f>
        <v>0.23287615061114428</v>
      </c>
      <c r="F68" s="61">
        <f t="shared" ref="F68:F94" si="58">(C68-B68)/B68</f>
        <v>3.8776988418118531E-2</v>
      </c>
      <c r="H68" s="19">
        <v>2550.9489999999996</v>
      </c>
      <c r="I68" s="147">
        <v>1941.6890000000001</v>
      </c>
      <c r="J68" s="245">
        <f t="shared" ref="J68:J78" si="59">H68/$H$95</f>
        <v>0.4068397330401774</v>
      </c>
      <c r="K68" s="246">
        <f t="shared" ref="K68:K78" si="60">I68/$I$95</f>
        <v>0.36267763216879345</v>
      </c>
      <c r="L68" s="61">
        <f t="shared" ref="L68:L83" si="61">(I68-H68)/H68</f>
        <v>-0.23883660551426142</v>
      </c>
      <c r="N68" s="41">
        <f t="shared" ref="N68:N69" si="62">(H68/B68)*10</f>
        <v>18.663796194002003</v>
      </c>
      <c r="O68" s="149">
        <f t="shared" ref="O68:O69" si="63">(I68/C68)*10</f>
        <v>13.675888687763681</v>
      </c>
      <c r="P68" s="61">
        <f t="shared" si="8"/>
        <v>-0.26725042721165643</v>
      </c>
    </row>
    <row r="69" spans="1:16" ht="20.100000000000001" customHeight="1" x14ac:dyDescent="0.25">
      <c r="A69" s="38" t="s">
        <v>166</v>
      </c>
      <c r="B69" s="19">
        <v>1190.9299999999998</v>
      </c>
      <c r="C69" s="140">
        <v>1025.53</v>
      </c>
      <c r="D69" s="247">
        <f t="shared" si="56"/>
        <v>0.22060795791345589</v>
      </c>
      <c r="E69" s="215">
        <f t="shared" si="57"/>
        <v>0.16820901593633336</v>
      </c>
      <c r="F69" s="52">
        <f t="shared" si="58"/>
        <v>-0.13888305777837479</v>
      </c>
      <c r="H69" s="19">
        <v>1295.1680000000001</v>
      </c>
      <c r="I69" s="140">
        <v>836.53</v>
      </c>
      <c r="J69" s="214">
        <f t="shared" si="59"/>
        <v>0.20656069696500423</v>
      </c>
      <c r="K69" s="215">
        <f t="shared" si="60"/>
        <v>0.1562509339230746</v>
      </c>
      <c r="L69" s="52">
        <f t="shared" si="61"/>
        <v>-0.35411467855907502</v>
      </c>
      <c r="N69" s="40">
        <f t="shared" si="62"/>
        <v>10.875265548772809</v>
      </c>
      <c r="O69" s="143">
        <f t="shared" si="63"/>
        <v>8.1570505007167036</v>
      </c>
      <c r="P69" s="52">
        <f t="shared" si="8"/>
        <v>-0.24994470579735273</v>
      </c>
    </row>
    <row r="70" spans="1:16" ht="20.100000000000001" customHeight="1" x14ac:dyDescent="0.25">
      <c r="A70" s="38" t="s">
        <v>183</v>
      </c>
      <c r="B70" s="19">
        <v>1203.2199999999998</v>
      </c>
      <c r="C70" s="140">
        <v>1282.54</v>
      </c>
      <c r="D70" s="247">
        <f t="shared" si="56"/>
        <v>0.22288455838767046</v>
      </c>
      <c r="E70" s="215">
        <f t="shared" si="57"/>
        <v>0.21036419344045029</v>
      </c>
      <c r="F70" s="52">
        <f t="shared" si="58"/>
        <v>6.5923106331344378E-2</v>
      </c>
      <c r="H70" s="19">
        <v>826.95299999999997</v>
      </c>
      <c r="I70" s="140">
        <v>744.47299999999996</v>
      </c>
      <c r="J70" s="214">
        <f t="shared" si="59"/>
        <v>0.1318871281851475</v>
      </c>
      <c r="K70" s="215">
        <f t="shared" si="60"/>
        <v>0.13905610262693879</v>
      </c>
      <c r="L70" s="52">
        <f t="shared" si="61"/>
        <v>-9.973964663046149E-2</v>
      </c>
      <c r="N70" s="40">
        <f t="shared" ref="N70:N83" si="64">(H70/B70)*10</f>
        <v>6.8728328983893228</v>
      </c>
      <c r="O70" s="143">
        <f t="shared" ref="O70:O83" si="65">(I70/C70)*10</f>
        <v>5.8046766572582529</v>
      </c>
      <c r="P70" s="52">
        <f t="shared" ref="P70:P83" si="66">(O70-N70)/N70</f>
        <v>-0.15541717031726418</v>
      </c>
    </row>
    <row r="71" spans="1:16" ht="20.100000000000001" customHeight="1" x14ac:dyDescent="0.25">
      <c r="A71" s="38" t="s">
        <v>179</v>
      </c>
      <c r="B71" s="19">
        <v>145.81000000000003</v>
      </c>
      <c r="C71" s="140">
        <v>126.9</v>
      </c>
      <c r="D71" s="247">
        <f t="shared" si="56"/>
        <v>2.7009854771784247E-2</v>
      </c>
      <c r="E71" s="215">
        <f t="shared" si="57"/>
        <v>2.0814334170936692E-2</v>
      </c>
      <c r="F71" s="52">
        <f t="shared" si="58"/>
        <v>-0.12968932172004677</v>
      </c>
      <c r="H71" s="19">
        <v>339.85199999999998</v>
      </c>
      <c r="I71" s="140">
        <v>311.84800000000001</v>
      </c>
      <c r="J71" s="214">
        <f t="shared" si="59"/>
        <v>5.4201513614411882E-2</v>
      </c>
      <c r="K71" s="215">
        <f t="shared" si="60"/>
        <v>5.8248408595080833E-2</v>
      </c>
      <c r="L71" s="52">
        <f t="shared" si="61"/>
        <v>-8.2400574367665819E-2</v>
      </c>
      <c r="N71" s="40">
        <f t="shared" si="64"/>
        <v>23.307866401481373</v>
      </c>
      <c r="O71" s="143">
        <f t="shared" si="65"/>
        <v>24.574310480693459</v>
      </c>
      <c r="P71" s="52">
        <f t="shared" si="66"/>
        <v>5.4335478734835831E-2</v>
      </c>
    </row>
    <row r="72" spans="1:16" ht="20.100000000000001" customHeight="1" x14ac:dyDescent="0.25">
      <c r="A72" s="38" t="s">
        <v>173</v>
      </c>
      <c r="B72" s="19">
        <v>113.4</v>
      </c>
      <c r="C72" s="140">
        <v>485.83</v>
      </c>
      <c r="D72" s="247">
        <f t="shared" si="56"/>
        <v>2.100622406639005E-2</v>
      </c>
      <c r="E72" s="215">
        <f t="shared" si="57"/>
        <v>7.9686587630151073E-2</v>
      </c>
      <c r="F72" s="52">
        <f t="shared" si="58"/>
        <v>3.2842151675485001</v>
      </c>
      <c r="H72" s="19">
        <v>72.186000000000007</v>
      </c>
      <c r="I72" s="140">
        <v>300.99299999999994</v>
      </c>
      <c r="J72" s="214">
        <f t="shared" si="59"/>
        <v>1.1512630385491145E-2</v>
      </c>
      <c r="K72" s="215">
        <f t="shared" si="60"/>
        <v>5.6220861600071705E-2</v>
      </c>
      <c r="L72" s="52">
        <f t="shared" si="61"/>
        <v>3.1696866428393307</v>
      </c>
      <c r="N72" s="40">
        <f t="shared" si="64"/>
        <v>6.3656084656084655</v>
      </c>
      <c r="O72" s="143">
        <f t="shared" si="65"/>
        <v>6.1954387337134378</v>
      </c>
      <c r="P72" s="52">
        <f t="shared" si="66"/>
        <v>-2.6732673367268089E-2</v>
      </c>
    </row>
    <row r="73" spans="1:16" ht="20.100000000000001" customHeight="1" x14ac:dyDescent="0.25">
      <c r="A73" s="38" t="s">
        <v>168</v>
      </c>
      <c r="B73" s="19">
        <v>103.66</v>
      </c>
      <c r="C73" s="140">
        <v>276.62</v>
      </c>
      <c r="D73" s="247">
        <f t="shared" si="56"/>
        <v>1.9201985773562545E-2</v>
      </c>
      <c r="E73" s="215">
        <f t="shared" si="57"/>
        <v>4.5371640018632843E-2</v>
      </c>
      <c r="F73" s="52">
        <f t="shared" si="58"/>
        <v>1.6685317383754583</v>
      </c>
      <c r="H73" s="19">
        <v>102.61600000000001</v>
      </c>
      <c r="I73" s="140">
        <v>219.62</v>
      </c>
      <c r="J73" s="214">
        <f t="shared" si="59"/>
        <v>1.6365778400764128E-2</v>
      </c>
      <c r="K73" s="215">
        <f t="shared" si="60"/>
        <v>4.1021637129792884E-2</v>
      </c>
      <c r="L73" s="52">
        <f t="shared" si="61"/>
        <v>1.1402120527013329</v>
      </c>
      <c r="N73" s="40">
        <f t="shared" si="64"/>
        <v>9.899286127725258</v>
      </c>
      <c r="O73" s="143">
        <f t="shared" si="65"/>
        <v>7.9394114669944322</v>
      </c>
      <c r="P73" s="52">
        <f t="shared" si="66"/>
        <v>-0.19798141355281568</v>
      </c>
    </row>
    <row r="74" spans="1:16" ht="20.100000000000001" customHeight="1" x14ac:dyDescent="0.25">
      <c r="A74" s="38" t="s">
        <v>198</v>
      </c>
      <c r="B74" s="19">
        <v>156.15</v>
      </c>
      <c r="C74" s="140">
        <v>465.09000000000003</v>
      </c>
      <c r="D74" s="247">
        <f t="shared" si="56"/>
        <v>2.8925237107291061E-2</v>
      </c>
      <c r="E74" s="215">
        <f t="shared" si="57"/>
        <v>7.6284780768801783E-2</v>
      </c>
      <c r="F74" s="52">
        <f t="shared" si="58"/>
        <v>1.9784822286263211</v>
      </c>
      <c r="H74" s="19">
        <v>99.087999999999994</v>
      </c>
      <c r="I74" s="140">
        <v>184.72499999999999</v>
      </c>
      <c r="J74" s="214">
        <f t="shared" si="59"/>
        <v>1.5803113063995046E-2</v>
      </c>
      <c r="K74" s="215">
        <f t="shared" si="60"/>
        <v>3.4503787991990664E-2</v>
      </c>
      <c r="L74" s="52">
        <f t="shared" si="61"/>
        <v>0.86425197803972231</v>
      </c>
      <c r="N74" s="40">
        <f t="shared" ref="N74" si="67">(H74/B74)*10</f>
        <v>6.3456932436759512</v>
      </c>
      <c r="O74" s="143">
        <f t="shared" ref="O74" si="68">(I74/C74)*10</f>
        <v>3.971811907372766</v>
      </c>
      <c r="P74" s="52">
        <f t="shared" ref="P74" si="69">(O74-N74)/N74</f>
        <v>-0.3740933015740982</v>
      </c>
    </row>
    <row r="75" spans="1:16" ht="20.100000000000001" customHeight="1" x14ac:dyDescent="0.25">
      <c r="A75" s="38" t="s">
        <v>185</v>
      </c>
      <c r="B75" s="19">
        <v>72.59</v>
      </c>
      <c r="C75" s="140">
        <v>203.89000000000004</v>
      </c>
      <c r="D75" s="247">
        <f t="shared" si="56"/>
        <v>1.3446576763485483E-2</v>
      </c>
      <c r="E75" s="215">
        <f t="shared" si="57"/>
        <v>3.344235298748844E-2</v>
      </c>
      <c r="F75" s="52">
        <f t="shared" si="58"/>
        <v>1.8087890894062548</v>
      </c>
      <c r="H75" s="19">
        <v>151.32</v>
      </c>
      <c r="I75" s="140">
        <v>172.34400000000002</v>
      </c>
      <c r="J75" s="214">
        <f t="shared" si="59"/>
        <v>2.4133366995435678E-2</v>
      </c>
      <c r="K75" s="215">
        <f t="shared" si="60"/>
        <v>3.2191207674606252E-2</v>
      </c>
      <c r="L75" s="52">
        <f t="shared" si="61"/>
        <v>0.13893735130848553</v>
      </c>
      <c r="N75" s="40">
        <f t="shared" si="64"/>
        <v>20.84584653533544</v>
      </c>
      <c r="O75" s="143">
        <f t="shared" si="65"/>
        <v>8.4527931727892476</v>
      </c>
      <c r="P75" s="52">
        <f t="shared" si="66"/>
        <v>-0.59450947897649242</v>
      </c>
    </row>
    <row r="76" spans="1:16" ht="20.100000000000001" customHeight="1" x14ac:dyDescent="0.25">
      <c r="A76" s="38" t="s">
        <v>174</v>
      </c>
      <c r="B76" s="19">
        <v>449.51</v>
      </c>
      <c r="C76" s="140">
        <v>296.44000000000005</v>
      </c>
      <c r="D76" s="247">
        <f t="shared" si="56"/>
        <v>8.3267264374629557E-2</v>
      </c>
      <c r="E76" s="215">
        <f t="shared" si="57"/>
        <v>4.8622547057781511E-2</v>
      </c>
      <c r="F76" s="52">
        <f t="shared" si="58"/>
        <v>-0.34052635091544114</v>
      </c>
      <c r="H76" s="19">
        <v>194.804</v>
      </c>
      <c r="I76" s="140">
        <v>151.16</v>
      </c>
      <c r="J76" s="214">
        <f t="shared" si="59"/>
        <v>3.1068440551010126E-2</v>
      </c>
      <c r="K76" s="215">
        <f t="shared" si="60"/>
        <v>2.8234362392038487E-2</v>
      </c>
      <c r="L76" s="52">
        <f t="shared" si="61"/>
        <v>-0.22404057411552128</v>
      </c>
      <c r="N76" s="40">
        <f t="shared" si="64"/>
        <v>4.3336966919534605</v>
      </c>
      <c r="O76" s="143">
        <f t="shared" si="65"/>
        <v>5.0991768992038855</v>
      </c>
      <c r="P76" s="52">
        <f t="shared" si="66"/>
        <v>0.17663446744478478</v>
      </c>
    </row>
    <row r="77" spans="1:16" ht="20.100000000000001" customHeight="1" x14ac:dyDescent="0.25">
      <c r="A77" s="38" t="s">
        <v>165</v>
      </c>
      <c r="B77" s="19">
        <v>145.37</v>
      </c>
      <c r="C77" s="140">
        <v>165.69</v>
      </c>
      <c r="D77" s="247">
        <f t="shared" si="56"/>
        <v>2.6928349140486082E-2</v>
      </c>
      <c r="E77" s="215">
        <f t="shared" si="57"/>
        <v>2.7176729935244288E-2</v>
      </c>
      <c r="F77" s="52">
        <f t="shared" si="58"/>
        <v>0.13978124785031296</v>
      </c>
      <c r="H77" s="19">
        <v>65.16</v>
      </c>
      <c r="I77" s="140">
        <v>101.349</v>
      </c>
      <c r="J77" s="214">
        <f t="shared" si="59"/>
        <v>1.0392084281143198E-2</v>
      </c>
      <c r="K77" s="215">
        <f t="shared" si="60"/>
        <v>1.8930433938017389E-2</v>
      </c>
      <c r="L77" s="52">
        <f t="shared" si="61"/>
        <v>0.55538674033149182</v>
      </c>
      <c r="N77" s="40">
        <f t="shared" si="64"/>
        <v>4.4823553690582649</v>
      </c>
      <c r="O77" s="143">
        <f t="shared" si="65"/>
        <v>6.1167843563280835</v>
      </c>
      <c r="P77" s="52">
        <f t="shared" si="66"/>
        <v>0.36463619072960946</v>
      </c>
    </row>
    <row r="78" spans="1:16" ht="20.100000000000001" customHeight="1" x14ac:dyDescent="0.25">
      <c r="A78" s="38" t="s">
        <v>187</v>
      </c>
      <c r="B78" s="19">
        <v>8.2800000000000011</v>
      </c>
      <c r="C78" s="140">
        <v>21.029999999999998</v>
      </c>
      <c r="D78" s="247">
        <f t="shared" si="56"/>
        <v>1.5337877889745118E-3</v>
      </c>
      <c r="E78" s="215">
        <f t="shared" si="57"/>
        <v>3.4493731096516826E-3</v>
      </c>
      <c r="F78" s="52">
        <f t="shared" si="58"/>
        <v>1.5398550724637674</v>
      </c>
      <c r="H78" s="19">
        <v>4.3090000000000002</v>
      </c>
      <c r="I78" s="140">
        <v>89.147999999999996</v>
      </c>
      <c r="J78" s="214">
        <f t="shared" si="59"/>
        <v>6.8722362135429781E-4</v>
      </c>
      <c r="K78" s="215">
        <f t="shared" si="60"/>
        <v>1.6651474851319441E-2</v>
      </c>
      <c r="L78" s="52">
        <f t="shared" si="61"/>
        <v>19.68879090276166</v>
      </c>
      <c r="N78" s="40">
        <f t="shared" si="64"/>
        <v>5.2041062801932361</v>
      </c>
      <c r="O78" s="143">
        <f t="shared" si="65"/>
        <v>42.390870185449359</v>
      </c>
      <c r="P78" s="52">
        <f t="shared" si="66"/>
        <v>7.1456580444539508</v>
      </c>
    </row>
    <row r="79" spans="1:16" ht="20.100000000000001" customHeight="1" x14ac:dyDescent="0.25">
      <c r="A79" s="38" t="s">
        <v>201</v>
      </c>
      <c r="B79" s="19">
        <v>123.26999999999998</v>
      </c>
      <c r="C79" s="140">
        <v>116.47999999999999</v>
      </c>
      <c r="D79" s="247">
        <f t="shared" ref="D79:D91" si="70">B79/$B$95</f>
        <v>2.2834543568464736E-2</v>
      </c>
      <c r="E79" s="215">
        <f t="shared" ref="E79:E91" si="71">C79/$C$95</f>
        <v>1.9105229662968522E-2</v>
      </c>
      <c r="F79" s="52">
        <f t="shared" si="58"/>
        <v>-5.5082339579784159E-2</v>
      </c>
      <c r="H79" s="19">
        <v>90.862999999999985</v>
      </c>
      <c r="I79" s="140">
        <v>74.141999999999996</v>
      </c>
      <c r="J79" s="214">
        <f t="shared" ref="J79:J90" si="72">H79/$H$95</f>
        <v>1.4491343677678244E-2</v>
      </c>
      <c r="K79" s="215">
        <f t="shared" ref="K79:K90" si="73">I79/$I$95</f>
        <v>1.3848584919757326E-2</v>
      </c>
      <c r="L79" s="52">
        <f t="shared" si="61"/>
        <v>-0.18402430032026229</v>
      </c>
      <c r="N79" s="40">
        <f t="shared" si="64"/>
        <v>7.3710554068305347</v>
      </c>
      <c r="O79" s="143">
        <f t="shared" si="65"/>
        <v>6.3652129120879124</v>
      </c>
      <c r="P79" s="52">
        <f t="shared" si="66"/>
        <v>-0.13645840917306609</v>
      </c>
    </row>
    <row r="80" spans="1:16" ht="20.100000000000001" customHeight="1" x14ac:dyDescent="0.25">
      <c r="A80" s="38" t="s">
        <v>180</v>
      </c>
      <c r="B80" s="19">
        <v>99.77</v>
      </c>
      <c r="C80" s="140">
        <v>75.34</v>
      </c>
      <c r="D80" s="247">
        <f t="shared" si="70"/>
        <v>1.8481401896858336E-2</v>
      </c>
      <c r="E80" s="215">
        <f t="shared" si="71"/>
        <v>1.2357383265865803E-2</v>
      </c>
      <c r="F80" s="52">
        <f t="shared" si="58"/>
        <v>-0.24486318532625032</v>
      </c>
      <c r="H80" s="19">
        <v>120.96399999999998</v>
      </c>
      <c r="I80" s="140">
        <v>70.914999999999992</v>
      </c>
      <c r="J80" s="214">
        <f t="shared" si="72"/>
        <v>1.9292020917498553E-2</v>
      </c>
      <c r="K80" s="215">
        <f t="shared" si="73"/>
        <v>1.3245830967394873E-2</v>
      </c>
      <c r="L80" s="52">
        <f t="shared" si="61"/>
        <v>-0.41375119870374655</v>
      </c>
      <c r="N80" s="40">
        <f t="shared" si="64"/>
        <v>12.124285857472186</v>
      </c>
      <c r="O80" s="143">
        <f t="shared" si="65"/>
        <v>9.4126625962304207</v>
      </c>
      <c r="P80" s="52">
        <f t="shared" si="66"/>
        <v>-0.22365220460144417</v>
      </c>
    </row>
    <row r="81" spans="1:16" ht="20.100000000000001" customHeight="1" x14ac:dyDescent="0.25">
      <c r="A81" s="38" t="s">
        <v>226</v>
      </c>
      <c r="B81" s="19">
        <v>29.65</v>
      </c>
      <c r="C81" s="140">
        <v>27.2</v>
      </c>
      <c r="D81" s="247">
        <f t="shared" si="70"/>
        <v>5.4923681090693561E-3</v>
      </c>
      <c r="E81" s="215">
        <f t="shared" si="71"/>
        <v>4.4613860476712215E-3</v>
      </c>
      <c r="F81" s="52">
        <f t="shared" si="58"/>
        <v>-8.2630691399662712E-2</v>
      </c>
      <c r="H81" s="19">
        <v>32.403999999999996</v>
      </c>
      <c r="I81" s="140">
        <v>32.262</v>
      </c>
      <c r="J81" s="214">
        <f t="shared" si="72"/>
        <v>5.1679726679890146E-3</v>
      </c>
      <c r="K81" s="215">
        <f t="shared" si="73"/>
        <v>6.026045246705118E-3</v>
      </c>
      <c r="L81" s="52">
        <f t="shared" si="61"/>
        <v>-4.3821750401183777E-3</v>
      </c>
      <c r="N81" s="40">
        <f t="shared" si="64"/>
        <v>10.928836424957842</v>
      </c>
      <c r="O81" s="143">
        <f t="shared" si="65"/>
        <v>11.861029411764704</v>
      </c>
      <c r="P81" s="52">
        <f t="shared" si="66"/>
        <v>8.5296636399282422E-2</v>
      </c>
    </row>
    <row r="82" spans="1:16" ht="20.100000000000001" customHeight="1" x14ac:dyDescent="0.25">
      <c r="A82" s="38" t="s">
        <v>200</v>
      </c>
      <c r="B82" s="19">
        <v>36.380000000000003</v>
      </c>
      <c r="C82" s="140">
        <v>17.41</v>
      </c>
      <c r="D82" s="247">
        <f t="shared" si="70"/>
        <v>6.7390337877889775E-3</v>
      </c>
      <c r="E82" s="215">
        <f t="shared" si="71"/>
        <v>2.8556151136013221E-3</v>
      </c>
      <c r="F82" s="52">
        <f t="shared" si="58"/>
        <v>-0.52144035184167126</v>
      </c>
      <c r="H82" s="19">
        <v>43.561999999999998</v>
      </c>
      <c r="I82" s="140">
        <v>30.125999999999998</v>
      </c>
      <c r="J82" s="214">
        <f t="shared" si="72"/>
        <v>6.947513435469E-3</v>
      </c>
      <c r="K82" s="215">
        <f t="shared" si="73"/>
        <v>5.627073309225664E-3</v>
      </c>
      <c r="L82" s="52">
        <f t="shared" si="61"/>
        <v>-0.30843395620035813</v>
      </c>
      <c r="N82" s="40">
        <f t="shared" si="64"/>
        <v>11.974161627267728</v>
      </c>
      <c r="O82" s="143">
        <f t="shared" si="65"/>
        <v>17.303848363009763</v>
      </c>
      <c r="P82" s="52">
        <f t="shared" si="66"/>
        <v>0.44509894735387551</v>
      </c>
    </row>
    <row r="83" spans="1:16" ht="20.100000000000001" customHeight="1" x14ac:dyDescent="0.25">
      <c r="A83" s="38" t="s">
        <v>209</v>
      </c>
      <c r="B83" s="19">
        <v>21.419999999999998</v>
      </c>
      <c r="C83" s="140">
        <v>13.95</v>
      </c>
      <c r="D83" s="247">
        <f t="shared" si="70"/>
        <v>3.9678423236514538E-3</v>
      </c>
      <c r="E83" s="215">
        <f t="shared" si="71"/>
        <v>2.2881005648902036E-3</v>
      </c>
      <c r="F83" s="52">
        <f t="shared" si="58"/>
        <v>-0.34873949579831931</v>
      </c>
      <c r="H83" s="19">
        <v>66.587000000000003</v>
      </c>
      <c r="I83" s="140">
        <v>25.934999999999999</v>
      </c>
      <c r="J83" s="214">
        <f t="shared" si="72"/>
        <v>1.0619670288957677E-2</v>
      </c>
      <c r="K83" s="215">
        <f t="shared" si="73"/>
        <v>4.8442589880756688E-3</v>
      </c>
      <c r="L83" s="52">
        <f t="shared" si="61"/>
        <v>-0.61050955892291292</v>
      </c>
      <c r="N83" s="40">
        <f t="shared" si="64"/>
        <v>31.086367880485533</v>
      </c>
      <c r="O83" s="143">
        <f t="shared" si="65"/>
        <v>18.591397849462364</v>
      </c>
      <c r="P83" s="52">
        <f t="shared" si="66"/>
        <v>-0.4019437098300212</v>
      </c>
    </row>
    <row r="84" spans="1:16" ht="20.100000000000001" customHeight="1" x14ac:dyDescent="0.25">
      <c r="A84" s="38" t="s">
        <v>211</v>
      </c>
      <c r="B84" s="19">
        <v>15.469999999999999</v>
      </c>
      <c r="C84" s="140">
        <v>7.9399999999999995</v>
      </c>
      <c r="D84" s="247">
        <f t="shared" si="70"/>
        <v>2.8656639004149389E-3</v>
      </c>
      <c r="E84" s="215">
        <f t="shared" si="71"/>
        <v>1.3023310742099079E-3</v>
      </c>
      <c r="F84" s="52">
        <f t="shared" si="58"/>
        <v>-0.48674854557207498</v>
      </c>
      <c r="H84" s="19">
        <v>13.140999999999998</v>
      </c>
      <c r="I84" s="140">
        <v>9.7409999999999997</v>
      </c>
      <c r="J84" s="214">
        <f t="shared" si="72"/>
        <v>2.0958007909530809E-3</v>
      </c>
      <c r="K84" s="215">
        <f t="shared" si="73"/>
        <v>1.8194689339828454E-3</v>
      </c>
      <c r="L84" s="52">
        <f t="shared" ref="L84:L89" si="74">(I84-H84)/H84</f>
        <v>-0.25873221216041392</v>
      </c>
      <c r="N84" s="40">
        <f t="shared" ref="N84:N89" si="75">(H84/B84)*10</f>
        <v>8.4945054945054945</v>
      </c>
      <c r="O84" s="143">
        <f t="shared" ref="O84:O89" si="76">(I84/C84)*10</f>
        <v>12.268261964735515</v>
      </c>
      <c r="P84" s="52">
        <f t="shared" ref="P84:P89" si="77">(O84-N84)/N84</f>
        <v>0.44425852366226637</v>
      </c>
    </row>
    <row r="85" spans="1:16" ht="20.100000000000001" customHeight="1" x14ac:dyDescent="0.25">
      <c r="A85" s="38" t="s">
        <v>205</v>
      </c>
      <c r="B85" s="19">
        <v>3.69</v>
      </c>
      <c r="C85" s="140">
        <v>6.92</v>
      </c>
      <c r="D85" s="247">
        <f t="shared" si="70"/>
        <v>6.8353586247777147E-4</v>
      </c>
      <c r="E85" s="215">
        <f t="shared" si="71"/>
        <v>1.1350290974222372E-3</v>
      </c>
      <c r="F85" s="52">
        <f t="shared" si="58"/>
        <v>0.87533875338753386</v>
      </c>
      <c r="H85" s="19">
        <v>4.2039999999999997</v>
      </c>
      <c r="I85" s="140">
        <v>8.8179999999999996</v>
      </c>
      <c r="J85" s="214">
        <f t="shared" si="72"/>
        <v>6.7047762918855136E-4</v>
      </c>
      <c r="K85" s="215">
        <f t="shared" si="73"/>
        <v>1.6470667344072199E-3</v>
      </c>
      <c r="L85" s="52">
        <f t="shared" si="74"/>
        <v>1.0975261655566129</v>
      </c>
      <c r="N85" s="40">
        <f t="shared" si="75"/>
        <v>11.392953929539296</v>
      </c>
      <c r="O85" s="143">
        <f t="shared" si="76"/>
        <v>12.742774566473988</v>
      </c>
      <c r="P85" s="52">
        <f t="shared" si="77"/>
        <v>0.11847854781848279</v>
      </c>
    </row>
    <row r="86" spans="1:16" ht="20.100000000000001" customHeight="1" x14ac:dyDescent="0.25">
      <c r="A86" s="38" t="s">
        <v>171</v>
      </c>
      <c r="B86" s="19">
        <v>9.4499999999999993</v>
      </c>
      <c r="C86" s="140">
        <v>6.4</v>
      </c>
      <c r="D86" s="247">
        <f t="shared" si="70"/>
        <v>1.7505186721991706E-3</v>
      </c>
      <c r="E86" s="215">
        <f t="shared" si="71"/>
        <v>1.0497378935696992E-3</v>
      </c>
      <c r="F86" s="52">
        <f t="shared" si="58"/>
        <v>-0.32275132275132268</v>
      </c>
      <c r="H86" s="19">
        <v>4.7700000000000005</v>
      </c>
      <c r="I86" s="140">
        <v>7.5880000000000001</v>
      </c>
      <c r="J86" s="214">
        <f t="shared" si="72"/>
        <v>7.6074650124390833E-4</v>
      </c>
      <c r="K86" s="215">
        <f t="shared" si="73"/>
        <v>1.4173216580496695E-3</v>
      </c>
      <c r="L86" s="52">
        <f t="shared" si="74"/>
        <v>0.59077568134171898</v>
      </c>
      <c r="N86" s="40">
        <f t="shared" si="75"/>
        <v>5.0476190476190483</v>
      </c>
      <c r="O86" s="143">
        <f t="shared" si="76"/>
        <v>11.856249999999999</v>
      </c>
      <c r="P86" s="52">
        <f t="shared" si="77"/>
        <v>1.3488797169811315</v>
      </c>
    </row>
    <row r="87" spans="1:16" ht="20.100000000000001" customHeight="1" x14ac:dyDescent="0.25">
      <c r="A87" s="38" t="s">
        <v>204</v>
      </c>
      <c r="B87" s="19">
        <v>4.45</v>
      </c>
      <c r="C87" s="140">
        <v>4.6499999999999995</v>
      </c>
      <c r="D87" s="247">
        <f t="shared" si="70"/>
        <v>8.2431831653823387E-4</v>
      </c>
      <c r="E87" s="215">
        <f t="shared" si="71"/>
        <v>7.6270018829673438E-4</v>
      </c>
      <c r="F87" s="52">
        <f t="shared" si="58"/>
        <v>4.494382022471894E-2</v>
      </c>
      <c r="H87" s="19">
        <v>4.79</v>
      </c>
      <c r="I87" s="140">
        <v>5.6029999999999998</v>
      </c>
      <c r="J87" s="214">
        <f t="shared" si="72"/>
        <v>7.6393621403738374E-4</v>
      </c>
      <c r="K87" s="215">
        <f t="shared" si="73"/>
        <v>1.0465541974238664E-3</v>
      </c>
      <c r="L87" s="52">
        <f t="shared" si="74"/>
        <v>0.16972860125260955</v>
      </c>
      <c r="N87" s="40">
        <f t="shared" si="75"/>
        <v>10.764044943820224</v>
      </c>
      <c r="O87" s="143">
        <f t="shared" si="76"/>
        <v>12.049462365591399</v>
      </c>
      <c r="P87" s="52">
        <f t="shared" si="77"/>
        <v>0.1194176936718524</v>
      </c>
    </row>
    <row r="88" spans="1:16" ht="20.100000000000001" customHeight="1" x14ac:dyDescent="0.25">
      <c r="A88" s="38" t="s">
        <v>212</v>
      </c>
      <c r="B88" s="19">
        <v>47.54</v>
      </c>
      <c r="C88" s="140">
        <v>5.51</v>
      </c>
      <c r="D88" s="247">
        <f t="shared" si="70"/>
        <v>8.8063129816241884E-3</v>
      </c>
      <c r="E88" s="215">
        <f t="shared" si="71"/>
        <v>9.0375871774516284E-4</v>
      </c>
      <c r="F88" s="52">
        <f t="shared" si="58"/>
        <v>-0.88409760201935217</v>
      </c>
      <c r="H88" s="19">
        <v>35.905000000000001</v>
      </c>
      <c r="I88" s="140">
        <v>3.8090000000000002</v>
      </c>
      <c r="J88" s="214">
        <f t="shared" si="72"/>
        <v>5.7263318924869024E-3</v>
      </c>
      <c r="K88" s="215">
        <f t="shared" si="73"/>
        <v>7.1146259824870735E-4</v>
      </c>
      <c r="L88" s="52">
        <f t="shared" si="74"/>
        <v>-0.89391449658821898</v>
      </c>
      <c r="N88" s="40">
        <f t="shared" si="75"/>
        <v>7.5525872949095509</v>
      </c>
      <c r="O88" s="143">
        <f t="shared" si="76"/>
        <v>6.9128856624319424</v>
      </c>
      <c r="P88" s="52">
        <f t="shared" si="77"/>
        <v>-8.4699667478026763E-2</v>
      </c>
    </row>
    <row r="89" spans="1:16" ht="20.100000000000001" customHeight="1" x14ac:dyDescent="0.25">
      <c r="A89" s="38" t="s">
        <v>222</v>
      </c>
      <c r="B89" s="19">
        <v>6.93</v>
      </c>
      <c r="C89" s="140">
        <v>4.1900000000000004</v>
      </c>
      <c r="D89" s="247">
        <f t="shared" si="70"/>
        <v>1.2837136929460585E-3</v>
      </c>
      <c r="E89" s="215">
        <f t="shared" si="71"/>
        <v>6.8725027719641245E-4</v>
      </c>
      <c r="F89" s="52">
        <f t="shared" si="58"/>
        <v>-0.39538239538239528</v>
      </c>
      <c r="H89" s="19">
        <v>3.6120000000000001</v>
      </c>
      <c r="I89" s="140">
        <v>3.3420000000000001</v>
      </c>
      <c r="J89" s="214">
        <f t="shared" si="72"/>
        <v>5.7606213050167643E-4</v>
      </c>
      <c r="K89" s="215">
        <f t="shared" si="73"/>
        <v>6.2423418307880807E-4</v>
      </c>
      <c r="L89" s="52">
        <f t="shared" si="74"/>
        <v>-7.4750830564784057E-2</v>
      </c>
      <c r="N89" s="40">
        <f t="shared" si="75"/>
        <v>5.2121212121212128</v>
      </c>
      <c r="O89" s="143">
        <f t="shared" si="76"/>
        <v>7.9761336515513124</v>
      </c>
      <c r="P89" s="52">
        <f t="shared" si="77"/>
        <v>0.53030471221623998</v>
      </c>
    </row>
    <row r="90" spans="1:16" ht="20.100000000000001" customHeight="1" x14ac:dyDescent="0.25">
      <c r="A90" s="38" t="s">
        <v>233</v>
      </c>
      <c r="B90" s="19">
        <v>1.89</v>
      </c>
      <c r="C90" s="140">
        <v>2.64</v>
      </c>
      <c r="D90" s="247">
        <f t="shared" si="70"/>
        <v>3.5010373443983414E-4</v>
      </c>
      <c r="E90" s="215">
        <f t="shared" si="71"/>
        <v>4.3301688109750088E-4</v>
      </c>
      <c r="F90" s="52">
        <f t="shared" si="58"/>
        <v>0.39682539682539697</v>
      </c>
      <c r="H90" s="19">
        <v>2.903</v>
      </c>
      <c r="I90" s="140">
        <v>2.6989999999999998</v>
      </c>
      <c r="J90" s="214">
        <f t="shared" si="72"/>
        <v>4.6298681197296974E-4</v>
      </c>
      <c r="K90" s="215">
        <f t="shared" si="73"/>
        <v>5.041316756821373E-4</v>
      </c>
      <c r="L90" s="52">
        <f t="shared" ref="L90" si="78">(I90-H90)/H90</f>
        <v>-7.0272132276954932E-2</v>
      </c>
      <c r="N90" s="40">
        <f t="shared" ref="N90" si="79">(H90/B90)*10</f>
        <v>15.359788359788361</v>
      </c>
      <c r="O90" s="143">
        <f t="shared" ref="O90:O92" si="80">(I90/C90)*10</f>
        <v>10.223484848484848</v>
      </c>
      <c r="P90" s="52">
        <f t="shared" ref="P90" si="81">(O90-N90)/N90</f>
        <v>-0.33439936742554732</v>
      </c>
    </row>
    <row r="91" spans="1:16" ht="20.100000000000001" customHeight="1" x14ac:dyDescent="0.25">
      <c r="A91" s="38" t="s">
        <v>235</v>
      </c>
      <c r="B91" s="19"/>
      <c r="C91" s="140">
        <v>2.25</v>
      </c>
      <c r="D91" s="247">
        <f t="shared" si="70"/>
        <v>0</v>
      </c>
      <c r="E91" s="215">
        <f t="shared" si="71"/>
        <v>3.6904847820809733E-4</v>
      </c>
      <c r="F91" s="52"/>
      <c r="H91" s="19"/>
      <c r="I91" s="140">
        <v>2.6379999999999999</v>
      </c>
      <c r="J91" s="214">
        <f>H91/$H$95</f>
        <v>0</v>
      </c>
      <c r="K91" s="215">
        <f>I91/$I$95</f>
        <v>4.9273781417172216E-4</v>
      </c>
      <c r="L91" s="52"/>
      <c r="N91" s="40"/>
      <c r="O91" s="143">
        <f t="shared" si="80"/>
        <v>11.724444444444444</v>
      </c>
      <c r="P91" s="52"/>
    </row>
    <row r="92" spans="1:16" ht="20.100000000000001" customHeight="1" x14ac:dyDescent="0.25">
      <c r="A92" s="38" t="s">
        <v>236</v>
      </c>
      <c r="B92" s="19"/>
      <c r="C92" s="140">
        <v>3.6</v>
      </c>
      <c r="D92" s="247">
        <f>B92/$B$95</f>
        <v>0</v>
      </c>
      <c r="E92" s="215">
        <f>C92/$C$95</f>
        <v>5.9047756513295579E-4</v>
      </c>
      <c r="F92" s="52"/>
      <c r="H92" s="19"/>
      <c r="I92" s="140">
        <v>2.4020000000000001</v>
      </c>
      <c r="J92" s="214">
        <f>H92/$H$95</f>
        <v>0</v>
      </c>
      <c r="K92" s="215">
        <f>I92/$I$95</f>
        <v>4.4865664504946048E-4</v>
      </c>
      <c r="L92" s="52"/>
      <c r="N92" s="40"/>
      <c r="O92" s="143">
        <f t="shared" si="80"/>
        <v>6.6722222222222225</v>
      </c>
      <c r="P92" s="52"/>
    </row>
    <row r="93" spans="1:16" ht="20.100000000000001" customHeight="1" x14ac:dyDescent="0.25">
      <c r="A93" s="38" t="s">
        <v>237</v>
      </c>
      <c r="B93" s="19"/>
      <c r="C93" s="140">
        <v>3.6</v>
      </c>
      <c r="D93" s="247">
        <f>B93/$B$95</f>
        <v>0</v>
      </c>
      <c r="E93" s="215">
        <f>C93/$C$95</f>
        <v>5.9047756513295579E-4</v>
      </c>
      <c r="F93" s="52"/>
      <c r="H93" s="19"/>
      <c r="I93" s="140">
        <v>2.4</v>
      </c>
      <c r="J93" s="214">
        <f>H93/$H$95</f>
        <v>0</v>
      </c>
      <c r="K93" s="215">
        <f>I93/$I$95</f>
        <v>4.4828307581961079E-4</v>
      </c>
      <c r="L93" s="52"/>
      <c r="N93" s="40"/>
      <c r="O93" s="143">
        <f t="shared" ref="O93" si="82">(I93/C93)*10</f>
        <v>6.6666666666666661</v>
      </c>
      <c r="P93" s="52"/>
    </row>
    <row r="94" spans="1:16" ht="20.100000000000001" customHeight="1" thickBot="1" x14ac:dyDescent="0.3">
      <c r="A94" s="8" t="s">
        <v>17</v>
      </c>
      <c r="B94" s="196">
        <f>B95-SUM(B68:B93)</f>
        <v>42.779999999997926</v>
      </c>
      <c r="C94" s="22">
        <f>C95-SUM(C68:C93)</f>
        <v>29.330000000001746</v>
      </c>
      <c r="D94" s="247">
        <f>B94/$B$95</f>
        <v>7.924570243034593E-3</v>
      </c>
      <c r="E94" s="215">
        <f>C94/$C$95</f>
        <v>4.810751940375173E-3</v>
      </c>
      <c r="F94" s="52">
        <f t="shared" si="58"/>
        <v>-0.31439925198683571</v>
      </c>
      <c r="H94" s="196">
        <f>H95-SUM(H68:H93)</f>
        <v>144.04700000000139</v>
      </c>
      <c r="I94" s="119">
        <f>I95-SUM(I68:I93)</f>
        <v>17.461000000002059</v>
      </c>
      <c r="J94" s="214">
        <f>H94/$H$95</f>
        <v>2.2973427938088535E-2</v>
      </c>
      <c r="K94" s="215">
        <f>I94/$I$95</f>
        <v>3.2614461612029779E-3</v>
      </c>
      <c r="L94" s="52">
        <f t="shared" ref="L94" si="83">(I94-H94)/H94</f>
        <v>-0.87878261956165771</v>
      </c>
      <c r="N94" s="40">
        <f t="shared" ref="N94" si="84">(H94/B94)*10</f>
        <v>33.671575502573255</v>
      </c>
      <c r="O94" s="143">
        <f t="shared" ref="O94" si="85">(I94/C94)*10</f>
        <v>5.9532901466079169</v>
      </c>
      <c r="P94" s="52">
        <f t="shared" ref="P94" si="86">(O94-N94)/N94</f>
        <v>-0.82319537895834571</v>
      </c>
    </row>
    <row r="95" spans="1:16" ht="26.25" customHeight="1" thickBot="1" x14ac:dyDescent="0.3">
      <c r="A95" s="12" t="s">
        <v>18</v>
      </c>
      <c r="B95" s="17">
        <v>5398.3999999999978</v>
      </c>
      <c r="C95" s="145">
        <v>6096.7600000000011</v>
      </c>
      <c r="D95" s="243">
        <f>SUM(D68:D94)</f>
        <v>1</v>
      </c>
      <c r="E95" s="244">
        <f>SUM(E68:E94)</f>
        <v>1.0000000000000002</v>
      </c>
      <c r="F95" s="57">
        <f>(C95-B95)/B95</f>
        <v>0.12936425607587501</v>
      </c>
      <c r="G95" s="1"/>
      <c r="H95" s="17">
        <v>6270.1570000000002</v>
      </c>
      <c r="I95" s="145">
        <v>5353.7600000000011</v>
      </c>
      <c r="J95" s="255">
        <f>H95/$H$95</f>
        <v>1</v>
      </c>
      <c r="K95" s="244">
        <f>I95/$I$95</f>
        <v>1</v>
      </c>
      <c r="L95" s="57">
        <f>(I95-H95)/H95</f>
        <v>-0.14615216174012852</v>
      </c>
      <c r="M95" s="1"/>
      <c r="N95" s="37">
        <f t="shared" ref="N95:O95" si="87">(H95/B95)*10</f>
        <v>11.614843286899827</v>
      </c>
      <c r="O95" s="150">
        <f t="shared" si="87"/>
        <v>8.7813199141839267</v>
      </c>
      <c r="P95" s="57">
        <f>(O95-N95)/N95</f>
        <v>-0.24395709031320126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3" t="s">
        <v>3</v>
      </c>
      <c r="B4" s="319"/>
      <c r="C4" s="319"/>
      <c r="D4" s="354" t="s">
        <v>1</v>
      </c>
      <c r="E4" s="373"/>
      <c r="F4" s="355" t="s">
        <v>13</v>
      </c>
      <c r="G4" s="355"/>
      <c r="H4" s="374" t="s">
        <v>34</v>
      </c>
      <c r="I4" s="373"/>
      <c r="K4" s="354" t="s">
        <v>19</v>
      </c>
      <c r="L4" s="373"/>
      <c r="M4" s="355" t="s">
        <v>13</v>
      </c>
      <c r="N4" s="355"/>
      <c r="O4" s="374" t="s">
        <v>34</v>
      </c>
      <c r="P4" s="373"/>
      <c r="R4" s="354" t="s">
        <v>22</v>
      </c>
      <c r="S4" s="355"/>
      <c r="T4" s="69" t="s">
        <v>0</v>
      </c>
    </row>
    <row r="5" spans="1:20" x14ac:dyDescent="0.25">
      <c r="A5" s="361"/>
      <c r="B5" s="320"/>
      <c r="C5" s="320"/>
      <c r="D5" s="375" t="s">
        <v>40</v>
      </c>
      <c r="E5" s="376"/>
      <c r="F5" s="377" t="str">
        <f>D5</f>
        <v>jan - mar</v>
      </c>
      <c r="G5" s="377"/>
      <c r="H5" s="375" t="str">
        <f>F5</f>
        <v>jan - mar</v>
      </c>
      <c r="I5" s="376"/>
      <c r="K5" s="375" t="str">
        <f>D5</f>
        <v>jan - mar</v>
      </c>
      <c r="L5" s="376"/>
      <c r="M5" s="377" t="str">
        <f>D5</f>
        <v>jan - mar</v>
      </c>
      <c r="N5" s="377"/>
      <c r="O5" s="375" t="str">
        <f>D5</f>
        <v>jan - mar</v>
      </c>
      <c r="P5" s="376"/>
      <c r="R5" s="375" t="str">
        <f>D5</f>
        <v>jan - mar</v>
      </c>
      <c r="S5" s="377"/>
      <c r="T5" s="67" t="s">
        <v>35</v>
      </c>
    </row>
    <row r="6" spans="1:20" ht="15.75" thickBot="1" x14ac:dyDescent="0.3">
      <c r="A6" s="361"/>
      <c r="B6" s="320"/>
      <c r="C6" s="320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3" t="s">
        <v>2</v>
      </c>
      <c r="B23" s="319"/>
      <c r="C23" s="319"/>
      <c r="D23" s="354" t="s">
        <v>1</v>
      </c>
      <c r="E23" s="373"/>
      <c r="F23" s="355" t="s">
        <v>13</v>
      </c>
      <c r="G23" s="355"/>
      <c r="H23" s="374" t="s">
        <v>34</v>
      </c>
      <c r="I23" s="373"/>
      <c r="J23"/>
      <c r="K23" s="354" t="s">
        <v>19</v>
      </c>
      <c r="L23" s="373"/>
      <c r="M23" s="355" t="s">
        <v>13</v>
      </c>
      <c r="N23" s="355"/>
      <c r="O23" s="374" t="s">
        <v>34</v>
      </c>
      <c r="P23" s="373"/>
      <c r="Q23"/>
      <c r="R23" s="354" t="s">
        <v>22</v>
      </c>
      <c r="S23" s="355"/>
      <c r="T23" s="69" t="s">
        <v>0</v>
      </c>
    </row>
    <row r="24" spans="1:20" s="3" customFormat="1" ht="15" customHeight="1" x14ac:dyDescent="0.25">
      <c r="A24" s="361"/>
      <c r="B24" s="320"/>
      <c r="C24" s="320"/>
      <c r="D24" s="375" t="s">
        <v>40</v>
      </c>
      <c r="E24" s="376"/>
      <c r="F24" s="377" t="str">
        <f>D24</f>
        <v>jan - mar</v>
      </c>
      <c r="G24" s="377"/>
      <c r="H24" s="375" t="str">
        <f>F24</f>
        <v>jan - mar</v>
      </c>
      <c r="I24" s="376"/>
      <c r="J24"/>
      <c r="K24" s="375" t="str">
        <f>D24</f>
        <v>jan - mar</v>
      </c>
      <c r="L24" s="376"/>
      <c r="M24" s="377" t="str">
        <f>D24</f>
        <v>jan - mar</v>
      </c>
      <c r="N24" s="377"/>
      <c r="O24" s="375" t="str">
        <f>D24</f>
        <v>jan - mar</v>
      </c>
      <c r="P24" s="376"/>
      <c r="Q24"/>
      <c r="R24" s="375" t="str">
        <f>D24</f>
        <v>jan - mar</v>
      </c>
      <c r="S24" s="377"/>
      <c r="T24" s="67" t="s">
        <v>35</v>
      </c>
    </row>
    <row r="25" spans="1:20" ht="15.75" customHeight="1" thickBot="1" x14ac:dyDescent="0.3">
      <c r="A25" s="361"/>
      <c r="B25" s="320"/>
      <c r="C25" s="320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3" t="s">
        <v>2</v>
      </c>
      <c r="B42" s="319"/>
      <c r="C42" s="319"/>
      <c r="D42" s="354" t="s">
        <v>1</v>
      </c>
      <c r="E42" s="373"/>
      <c r="F42" s="355" t="s">
        <v>13</v>
      </c>
      <c r="G42" s="355"/>
      <c r="H42" s="374" t="s">
        <v>34</v>
      </c>
      <c r="I42" s="373"/>
      <c r="K42" s="354" t="s">
        <v>19</v>
      </c>
      <c r="L42" s="373"/>
      <c r="M42" s="355" t="s">
        <v>13</v>
      </c>
      <c r="N42" s="355"/>
      <c r="O42" s="374" t="s">
        <v>34</v>
      </c>
      <c r="P42" s="373"/>
      <c r="R42" s="354" t="s">
        <v>22</v>
      </c>
      <c r="S42" s="355"/>
      <c r="T42" s="69" t="s">
        <v>0</v>
      </c>
    </row>
    <row r="43" spans="1:20" ht="15" customHeight="1" x14ac:dyDescent="0.25">
      <c r="A43" s="361"/>
      <c r="B43" s="320"/>
      <c r="C43" s="320"/>
      <c r="D43" s="375" t="s">
        <v>40</v>
      </c>
      <c r="E43" s="376"/>
      <c r="F43" s="377" t="str">
        <f>D43</f>
        <v>jan - mar</v>
      </c>
      <c r="G43" s="377"/>
      <c r="H43" s="375" t="str">
        <f>F43</f>
        <v>jan - mar</v>
      </c>
      <c r="I43" s="376"/>
      <c r="K43" s="375" t="str">
        <f>D43</f>
        <v>jan - mar</v>
      </c>
      <c r="L43" s="376"/>
      <c r="M43" s="377" t="str">
        <f>D43</f>
        <v>jan - mar</v>
      </c>
      <c r="N43" s="377"/>
      <c r="O43" s="375" t="str">
        <f>D43</f>
        <v>jan - mar</v>
      </c>
      <c r="P43" s="376"/>
      <c r="R43" s="375" t="str">
        <f>D43</f>
        <v>jan - mar</v>
      </c>
      <c r="S43" s="377"/>
      <c r="T43" s="67" t="s">
        <v>35</v>
      </c>
    </row>
    <row r="44" spans="1:20" ht="15.75" customHeight="1" thickBot="1" x14ac:dyDescent="0.3">
      <c r="A44" s="361"/>
      <c r="B44" s="320"/>
      <c r="C44" s="320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abSelected="1" topLeftCell="H19" workbookViewId="0">
      <selection activeCell="U29" sqref="U29"/>
    </sheetView>
  </sheetViews>
  <sheetFormatPr defaultRowHeight="15" x14ac:dyDescent="0.25"/>
  <cols>
    <col min="1" max="1" width="19.42578125" bestFit="1" customWidth="1"/>
    <col min="18" max="18" width="9.42578125" customWidth="1"/>
    <col min="19" max="19" width="18.5703125" customWidth="1"/>
    <col min="20" max="21" width="9.140625" customWidth="1"/>
    <col min="22" max="23" width="9.855468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24" t="s">
        <v>3</v>
      </c>
      <c r="B3" s="326">
        <v>2007</v>
      </c>
      <c r="C3" s="321">
        <v>2008</v>
      </c>
      <c r="D3" s="321">
        <v>2009</v>
      </c>
      <c r="E3" s="321">
        <v>2010</v>
      </c>
      <c r="F3" s="321">
        <v>2011</v>
      </c>
      <c r="G3" s="321">
        <v>2012</v>
      </c>
      <c r="H3" s="321">
        <v>2013</v>
      </c>
      <c r="I3" s="321">
        <v>2014</v>
      </c>
      <c r="J3" s="321">
        <v>2015</v>
      </c>
      <c r="K3" s="321">
        <v>2016</v>
      </c>
      <c r="L3" s="332">
        <v>2017</v>
      </c>
      <c r="M3" s="321">
        <v>2018</v>
      </c>
      <c r="N3" s="321">
        <v>2019</v>
      </c>
      <c r="O3" s="319">
        <v>2020</v>
      </c>
      <c r="P3" s="321">
        <v>2021</v>
      </c>
      <c r="Q3" s="319">
        <v>2022</v>
      </c>
      <c r="R3" s="336">
        <v>2023</v>
      </c>
      <c r="S3" s="271" t="s">
        <v>49</v>
      </c>
      <c r="T3" s="328" t="s">
        <v>153</v>
      </c>
      <c r="U3" s="329"/>
      <c r="V3" s="334" t="s">
        <v>144</v>
      </c>
      <c r="W3" s="335"/>
    </row>
    <row r="4" spans="1:37" ht="31.5" customHeight="1" thickBot="1" x14ac:dyDescent="0.3">
      <c r="A4" s="325"/>
      <c r="B4" s="327"/>
      <c r="C4" s="323"/>
      <c r="D4" s="323"/>
      <c r="E4" s="323"/>
      <c r="F4" s="323"/>
      <c r="G4" s="323"/>
      <c r="H4" s="323"/>
      <c r="I4" s="323"/>
      <c r="J4" s="323"/>
      <c r="K4" s="323"/>
      <c r="L4" s="333"/>
      <c r="M4" s="323"/>
      <c r="N4" s="323"/>
      <c r="O4" s="320"/>
      <c r="P4" s="323"/>
      <c r="Q4" s="320"/>
      <c r="R4" s="337"/>
      <c r="S4" s="174" t="s">
        <v>145</v>
      </c>
      <c r="T4" s="127">
        <v>2023</v>
      </c>
      <c r="U4" s="264">
        <v>2024</v>
      </c>
      <c r="V4" s="297" t="s">
        <v>154</v>
      </c>
      <c r="W4" s="298" t="s">
        <v>155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938963.28800000018</v>
      </c>
      <c r="R6" s="147">
        <v>924632.3</v>
      </c>
      <c r="S6" s="100"/>
      <c r="T6" s="115">
        <v>533726.24</v>
      </c>
      <c r="U6" s="147">
        <v>545147.33900000004</v>
      </c>
      <c r="V6" s="112">
        <v>959799.60700000008</v>
      </c>
      <c r="W6" s="147">
        <v>936053.39900000009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1.4051051738465714E-2</v>
      </c>
      <c r="R7" s="278">
        <f>(R6-Q6)/Q6</f>
        <v>-1.5262564770264081E-2</v>
      </c>
      <c r="T7" s="118"/>
      <c r="U7" s="278">
        <f>(U6-T6)/T6</f>
        <v>2.1398796131889723E-2</v>
      </c>
      <c r="W7" s="278">
        <f>(W6-V6)/V6</f>
        <v>-2.4740797794471261E-2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53">
        <v>167736.79199999999</v>
      </c>
      <c r="Q8" s="204">
        <v>205343.67500000002</v>
      </c>
      <c r="R8" s="147">
        <v>197581.58900000004</v>
      </c>
      <c r="S8" s="100"/>
      <c r="T8" s="115">
        <v>125804.61000000002</v>
      </c>
      <c r="U8" s="147">
        <v>89376.781000000017</v>
      </c>
      <c r="V8" s="112">
        <v>220659.69700000001</v>
      </c>
      <c r="W8" s="147">
        <v>161153.76000000004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79">
        <f t="shared" si="1"/>
        <v>8.9145081860037469E-3</v>
      </c>
      <c r="Q9" s="288">
        <f t="shared" si="1"/>
        <v>0.22420175413871057</v>
      </c>
      <c r="R9" s="281">
        <f>(R8-Q8)/Q8</f>
        <v>-3.7800463052976824E-2</v>
      </c>
      <c r="S9" s="10"/>
      <c r="T9" s="116"/>
      <c r="U9" s="281">
        <f>(U8-T8)/T8</f>
        <v>-0.28955877690014692</v>
      </c>
      <c r="V9" s="299"/>
      <c r="W9" s="281">
        <f>(W8-V8)/V8</f>
        <v>-0.26967288457755823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154">
        <f t="shared" si="3"/>
        <v>758215.88700000022</v>
      </c>
      <c r="Q10" s="378">
        <f t="shared" si="3"/>
        <v>733619.61300000013</v>
      </c>
      <c r="R10" s="140">
        <f t="shared" si="3"/>
        <v>727050.71100000001</v>
      </c>
      <c r="T10" s="117">
        <f>T6-T8</f>
        <v>407921.63</v>
      </c>
      <c r="U10" s="140">
        <f>U6-U8</f>
        <v>455770.55800000002</v>
      </c>
      <c r="V10" s="119">
        <f>V6-V8</f>
        <v>739139.91</v>
      </c>
      <c r="W10" s="140">
        <f>W6-W8</f>
        <v>774899.63900000008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79">
        <f t="shared" si="4"/>
        <v>9.8967189172580669E-2</v>
      </c>
      <c r="Q11" s="288">
        <f t="shared" si="4"/>
        <v>-3.2439671103858161E-2</v>
      </c>
      <c r="R11" s="281">
        <f>(R10-Q10)/R10</f>
        <v>-9.0349983854153999E-3</v>
      </c>
      <c r="S11" s="10"/>
      <c r="T11" s="116"/>
      <c r="U11" s="281">
        <f>(U10-T10)/T10</f>
        <v>0.11729931555725548</v>
      </c>
      <c r="V11" s="299"/>
      <c r="W11" s="281">
        <f>(W10-V10)/V10</f>
        <v>4.8380189617957509E-2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4.2425014472840061</v>
      </c>
      <c r="U12" s="285">
        <f t="shared" si="5"/>
        <v>6.0994291011666659</v>
      </c>
      <c r="V12" s="103">
        <f>V6/V8</f>
        <v>4.3496824297732992</v>
      </c>
      <c r="W12" s="285">
        <f>W6/W8</f>
        <v>5.8084490178820518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24" t="s">
        <v>2</v>
      </c>
      <c r="B14" s="326">
        <v>2007</v>
      </c>
      <c r="C14" s="321">
        <v>2008</v>
      </c>
      <c r="D14" s="321">
        <v>2009</v>
      </c>
      <c r="E14" s="321">
        <v>2010</v>
      </c>
      <c r="F14" s="321">
        <v>2011</v>
      </c>
      <c r="G14" s="321">
        <v>2012</v>
      </c>
      <c r="H14" s="321">
        <v>2013</v>
      </c>
      <c r="I14" s="321">
        <v>2014</v>
      </c>
      <c r="J14" s="321">
        <v>2015</v>
      </c>
      <c r="K14" s="330">
        <v>2016</v>
      </c>
      <c r="L14" s="332">
        <v>2017</v>
      </c>
      <c r="M14" s="321">
        <v>2018</v>
      </c>
      <c r="N14" s="321">
        <v>2019</v>
      </c>
      <c r="O14" s="319">
        <v>2020</v>
      </c>
      <c r="P14" s="321">
        <v>2021</v>
      </c>
      <c r="Q14" s="321">
        <v>2022</v>
      </c>
      <c r="R14" s="336">
        <v>2023</v>
      </c>
      <c r="S14" s="128" t="s">
        <v>49</v>
      </c>
      <c r="T14" s="328" t="str">
        <f>T3</f>
        <v>jan-jul</v>
      </c>
      <c r="U14" s="329"/>
      <c r="V14" s="334" t="s">
        <v>144</v>
      </c>
      <c r="W14" s="335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5"/>
      <c r="B15" s="327"/>
      <c r="C15" s="323"/>
      <c r="D15" s="323"/>
      <c r="E15" s="323"/>
      <c r="F15" s="323"/>
      <c r="G15" s="323"/>
      <c r="H15" s="323"/>
      <c r="I15" s="323"/>
      <c r="J15" s="323"/>
      <c r="K15" s="331"/>
      <c r="L15" s="333"/>
      <c r="M15" s="323"/>
      <c r="N15" s="323"/>
      <c r="O15" s="320"/>
      <c r="P15" s="323"/>
      <c r="Q15" s="322"/>
      <c r="R15" s="337"/>
      <c r="S15" s="129" t="str">
        <f>S4</f>
        <v>2007/2023</v>
      </c>
      <c r="T15" s="127">
        <f>T4</f>
        <v>2023</v>
      </c>
      <c r="U15" s="264">
        <f>U4</f>
        <v>2024</v>
      </c>
      <c r="V15" s="297" t="str">
        <f>V4</f>
        <v>ago 2022 a jul 2023</v>
      </c>
      <c r="W15" s="298" t="str">
        <f>W4</f>
        <v>ago 2023 ajul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418166.49</v>
      </c>
      <c r="Q17" s="274">
        <v>405350.3519999999</v>
      </c>
      <c r="R17" s="147">
        <v>407506.523999998</v>
      </c>
      <c r="S17" s="100"/>
      <c r="T17" s="115">
        <v>228065.98400000008</v>
      </c>
      <c r="U17" s="147">
        <v>239875.61000000004</v>
      </c>
      <c r="V17" s="39">
        <v>413916.56600000011</v>
      </c>
      <c r="W17" s="147">
        <v>417159.97799999989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6.1459813259181283E-2</v>
      </c>
      <c r="Q18" s="276">
        <f t="shared" si="6"/>
        <v>-3.064840991921685E-2</v>
      </c>
      <c r="R18" s="278">
        <f>(R17-Q17)/Q17</f>
        <v>5.3192799497016356E-3</v>
      </c>
      <c r="T18" s="118"/>
      <c r="U18" s="278"/>
      <c r="V18" s="116"/>
      <c r="W18" s="317">
        <f>(W17-V17)/V17</f>
        <v>7.8359076838682932E-3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202578.51500000001</v>
      </c>
      <c r="R19" s="147">
        <v>194891.68100000001</v>
      </c>
      <c r="S19" s="100"/>
      <c r="T19" s="115">
        <v>124120.80300000001</v>
      </c>
      <c r="U19" s="147">
        <v>88104.575000000026</v>
      </c>
      <c r="V19" s="112">
        <v>217732.299</v>
      </c>
      <c r="W19" s="147">
        <v>158875.45300000004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0.22527490908611875</v>
      </c>
      <c r="R20" s="281">
        <f>(R19-Q19)/Q19</f>
        <v>-3.7944961734959912E-2</v>
      </c>
      <c r="S20" s="10"/>
      <c r="T20" s="116"/>
      <c r="U20" s="281">
        <f>(U19-T19)/T19</f>
        <v>-0.29017076210826626</v>
      </c>
      <c r="V20" s="299"/>
      <c r="W20" s="281">
        <f>(W19-V19)/V19</f>
        <v>-0.27031747825342145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252833.37699999998</v>
      </c>
      <c r="Q21" s="154">
        <f t="shared" ref="Q21" si="9">Q17-Q19</f>
        <v>202771.83699999988</v>
      </c>
      <c r="R21" s="140">
        <f t="shared" ref="R21" si="10">R17-R19</f>
        <v>212614.84299999799</v>
      </c>
      <c r="T21" s="117">
        <f>T17-T19</f>
        <v>103945.18100000007</v>
      </c>
      <c r="U21" s="140">
        <f>U17-U19</f>
        <v>151771.03500000003</v>
      </c>
      <c r="V21" s="119">
        <f>V17-V19</f>
        <v>196184.26700000011</v>
      </c>
      <c r="W21" s="140">
        <f>W17-W19</f>
        <v>258284.52499999985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0.10115460548136972</v>
      </c>
      <c r="Q22" s="279">
        <f t="shared" si="11"/>
        <v>-0.19800210159752801</v>
      </c>
      <c r="R22" s="281">
        <f>(R21-Q21)/Q21</f>
        <v>4.8542273649166121E-2</v>
      </c>
      <c r="S22" s="10"/>
      <c r="T22" s="116"/>
      <c r="U22" s="281">
        <f>(U21-T21)/T21</f>
        <v>0.46010650556277283</v>
      </c>
      <c r="V22" s="299"/>
      <c r="W22" s="281">
        <f>(W21-V21)/V21</f>
        <v>0.31654045938352288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1.8374517283778775</v>
      </c>
      <c r="U23" s="285">
        <f>(U17/U19)</f>
        <v>2.7226237684024919</v>
      </c>
      <c r="V23" s="103">
        <f>V17/V19</f>
        <v>1.9010342879813165</v>
      </c>
      <c r="W23" s="285">
        <f>W17/W19</f>
        <v>2.6257044126256543</v>
      </c>
    </row>
    <row r="24" spans="1:37" ht="30" customHeight="1" thickBot="1" x14ac:dyDescent="0.3"/>
    <row r="25" spans="1:37" ht="22.5" customHeight="1" x14ac:dyDescent="0.25">
      <c r="A25" s="324" t="s">
        <v>15</v>
      </c>
      <c r="B25" s="326">
        <v>2007</v>
      </c>
      <c r="C25" s="321">
        <v>2008</v>
      </c>
      <c r="D25" s="321">
        <v>2009</v>
      </c>
      <c r="E25" s="321">
        <v>2010</v>
      </c>
      <c r="F25" s="321">
        <v>2011</v>
      </c>
      <c r="G25" s="321">
        <v>2012</v>
      </c>
      <c r="H25" s="321">
        <v>2013</v>
      </c>
      <c r="I25" s="321">
        <v>2014</v>
      </c>
      <c r="J25" s="321">
        <v>2015</v>
      </c>
      <c r="K25" s="330">
        <v>2016</v>
      </c>
      <c r="L25" s="332">
        <v>2017</v>
      </c>
      <c r="M25" s="321">
        <v>2018</v>
      </c>
      <c r="N25" s="321">
        <v>2019</v>
      </c>
      <c r="O25" s="379">
        <v>2020</v>
      </c>
      <c r="P25" s="319">
        <v>2021</v>
      </c>
      <c r="Q25" s="321">
        <v>2022</v>
      </c>
      <c r="R25" s="336">
        <v>2023</v>
      </c>
      <c r="S25" s="128" t="s">
        <v>49</v>
      </c>
      <c r="T25" s="328" t="str">
        <f>T14</f>
        <v>jan-jul</v>
      </c>
      <c r="U25" s="329"/>
      <c r="V25" s="334" t="s">
        <v>144</v>
      </c>
      <c r="W25" s="335"/>
    </row>
    <row r="26" spans="1:37" ht="31.5" customHeight="1" thickBot="1" x14ac:dyDescent="0.3">
      <c r="A26" s="325"/>
      <c r="B26" s="327"/>
      <c r="C26" s="323"/>
      <c r="D26" s="323"/>
      <c r="E26" s="323"/>
      <c r="F26" s="323"/>
      <c r="G26" s="323"/>
      <c r="H26" s="323"/>
      <c r="I26" s="323"/>
      <c r="J26" s="323"/>
      <c r="K26" s="331"/>
      <c r="L26" s="333"/>
      <c r="M26" s="323"/>
      <c r="N26" s="323"/>
      <c r="O26" s="380"/>
      <c r="P26" s="320"/>
      <c r="Q26" s="323"/>
      <c r="R26" s="337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ago 2022 a jul 2023</v>
      </c>
      <c r="W26" s="298" t="str">
        <f>W4</f>
        <v>ago 2023 ajul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520796.79799999984</v>
      </c>
      <c r="R28" s="147">
        <v>519281.94800000021</v>
      </c>
      <c r="S28" s="100"/>
      <c r="T28" s="115">
        <v>305660.25600000017</v>
      </c>
      <c r="U28" s="147">
        <v>305271.72900000011</v>
      </c>
      <c r="V28" s="112">
        <v>545883.04099999997</v>
      </c>
      <c r="W28" s="147">
        <v>518893.42100000026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4.5810259040419382E-2</v>
      </c>
      <c r="R29" s="278">
        <f>(R28-Q28)/Q28</f>
        <v>-2.9087160401466755E-3</v>
      </c>
      <c r="T29" s="118"/>
      <c r="U29" s="278">
        <f>(U28-T28)/T28</f>
        <v>-1.2711073565287462E-3</v>
      </c>
      <c r="W29" s="278">
        <f>(W28-V28)/V28</f>
        <v>-4.9442129490884307E-2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2689.9079999999999</v>
      </c>
      <c r="S30" s="100"/>
      <c r="T30" s="115">
        <v>1683.8069999999998</v>
      </c>
      <c r="U30" s="147">
        <v>1272.2060000000001</v>
      </c>
      <c r="V30" s="112">
        <v>2927.3979999999992</v>
      </c>
      <c r="W30" s="147">
        <v>2278.3069999999998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(R30-Q30)/Q30</f>
        <v>-2.7214338410797349E-2</v>
      </c>
      <c r="S31" s="10"/>
      <c r="T31" s="116"/>
      <c r="U31" s="281">
        <f>(U30-T30)/T30</f>
        <v>-0.24444666164233769</v>
      </c>
      <c r="V31" s="299"/>
      <c r="W31" s="281">
        <f>(W30-V30)/V30</f>
        <v>-0.22172967256245976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518031.63799999986</v>
      </c>
      <c r="R32" s="140">
        <f t="shared" ref="R32" si="16">(R28-R30)</f>
        <v>516592.04000000021</v>
      </c>
      <c r="T32" s="117">
        <f>T28-T30</f>
        <v>303976.4490000002</v>
      </c>
      <c r="U32" s="140">
        <f>U28-U30</f>
        <v>303999.5230000001</v>
      </c>
      <c r="V32" s="119">
        <f>V28-V30</f>
        <v>542955.64299999992</v>
      </c>
      <c r="W32" s="140">
        <f>W28-W30</f>
        <v>516615.11400000029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4.5303039885306172E-2</v>
      </c>
      <c r="R33" s="281">
        <f>(R32-Q32)/Q32</f>
        <v>-2.7789769859570801E-3</v>
      </c>
      <c r="S33" s="10"/>
      <c r="T33" s="116"/>
      <c r="U33" s="281">
        <f>(U32-T32)/T32</f>
        <v>7.5907196349628793E-5</v>
      </c>
      <c r="V33" s="299"/>
      <c r="W33" s="281">
        <f>(W32-V32)/V32</f>
        <v>-4.8513224495577503E-2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181.52927027860093</v>
      </c>
      <c r="U34" s="285">
        <f>(U28/U30)</f>
        <v>239.95463706349449</v>
      </c>
    </row>
    <row r="36" spans="1:23" x14ac:dyDescent="0.25">
      <c r="A36" s="3" t="s">
        <v>70</v>
      </c>
    </row>
  </sheetData>
  <mergeCells count="60">
    <mergeCell ref="V3:W3"/>
    <mergeCell ref="V14:W14"/>
    <mergeCell ref="V25:W25"/>
    <mergeCell ref="R3:R4"/>
    <mergeCell ref="R14:R15"/>
    <mergeCell ref="R25:R26"/>
    <mergeCell ref="T25:U25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topLeftCell="N42" workbookViewId="0">
      <selection activeCell="AD61" sqref="AD61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3" t="s">
        <v>3</v>
      </c>
      <c r="B4" s="345" t="s">
        <v>72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40"/>
      <c r="Q4" s="348" t="s">
        <v>146</v>
      </c>
      <c r="S4" s="346" t="s">
        <v>3</v>
      </c>
      <c r="T4" s="338" t="s">
        <v>72</v>
      </c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40"/>
      <c r="AI4" s="341" t="s">
        <v>146</v>
      </c>
      <c r="AK4" s="338" t="s">
        <v>72</v>
      </c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40"/>
      <c r="AZ4" s="341" t="s">
        <v>146</v>
      </c>
    </row>
    <row r="5" spans="1:55" ht="20.100000000000001" customHeight="1" thickBot="1" x14ac:dyDescent="0.3">
      <c r="A5" s="344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9"/>
      <c r="S5" s="347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2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42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12">
        <v>224820.05999999997</v>
      </c>
      <c r="Q7" s="61">
        <f>IF(P7="","",(P7-O7)/O7)</f>
        <v>-3.8530489057352624E-2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62328.525999999998</v>
      </c>
      <c r="AH7" s="112">
        <v>64824.128999999914</v>
      </c>
      <c r="AI7" s="61">
        <f>IF(AH7="","",(AH7-AG7)/AG7)</f>
        <v>4.0039499730828154E-2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2.6655529498122226</v>
      </c>
      <c r="AY7" s="156">
        <f>(AH7/P7)*10</f>
        <v>2.8833783337661205</v>
      </c>
      <c r="AZ7" s="61">
        <f t="shared" ref="AZ7:AZ23" si="1">IF(AY7="","",(AY7-AX7)/AX7)</f>
        <v>8.1718648271174976E-2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225923.72000000015</v>
      </c>
      <c r="P8" s="119">
        <v>268975.33000000089</v>
      </c>
      <c r="Q8" s="52">
        <f t="shared" ref="Q8:Q23" si="2">IF(P8="","",(P8-O8)/O8)</f>
        <v>0.19055816715482871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65467.732000000033</v>
      </c>
      <c r="AH8" s="119">
        <v>72566.13800000005</v>
      </c>
      <c r="AI8" s="52">
        <f t="shared" ref="AI8:AI23" si="3">IF(AH8="","",(AH8-AG8)/AG8)</f>
        <v>0.10842602581681024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2.8977803658686212</v>
      </c>
      <c r="AY8" s="157">
        <f>IF(AH8="","",(AH8/P8)*10)</f>
        <v>2.6978733700224407</v>
      </c>
      <c r="AZ8" s="52">
        <f t="shared" si="1"/>
        <v>-6.8986248302589218E-2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19">
        <v>293138.80999999988</v>
      </c>
      <c r="Q9" s="52">
        <f t="shared" si="2"/>
        <v>1.908694250704936E-2</v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82246.040000000008</v>
      </c>
      <c r="AH9" s="119">
        <v>77190.757999999929</v>
      </c>
      <c r="AI9" s="52">
        <f t="shared" si="3"/>
        <v>-6.1465354441381966E-2</v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2.8592551575450731</v>
      </c>
      <c r="AY9" s="157">
        <f t="shared" ref="AY9:AY18" si="4">IF(AH9="","",(AH9/P9)*10)</f>
        <v>2.6332493469561387</v>
      </c>
      <c r="AZ9" s="52">
        <f t="shared" si="1"/>
        <v>-7.9043596368986072E-2</v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242301.3299999999</v>
      </c>
      <c r="P10" s="119">
        <v>324509.55999999994</v>
      </c>
      <c r="Q10" s="52">
        <f t="shared" si="2"/>
        <v>0.33928096886632886</v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68969.697000000015</v>
      </c>
      <c r="AH10" s="119">
        <v>82943.943999999974</v>
      </c>
      <c r="AI10" s="52">
        <f t="shared" si="3"/>
        <v>0.20261430175631998</v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2.8464431870844473</v>
      </c>
      <c r="AY10" s="157">
        <f t="shared" si="4"/>
        <v>2.5559784432853068</v>
      </c>
      <c r="AZ10" s="52">
        <f t="shared" si="1"/>
        <v>-0.10204480634537363</v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281804.5799999999</v>
      </c>
      <c r="P11" s="119">
        <v>318994.79999999981</v>
      </c>
      <c r="Q11" s="52">
        <f t="shared" si="2"/>
        <v>0.1319716663228111</v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80880.138000000079</v>
      </c>
      <c r="AH11" s="119">
        <v>81735.773000000059</v>
      </c>
      <c r="AI11" s="52">
        <f t="shared" si="3"/>
        <v>1.0579049704390704E-2</v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2.8700789036146999</v>
      </c>
      <c r="AY11" s="157">
        <f t="shared" si="4"/>
        <v>2.5622917050685503</v>
      </c>
      <c r="AZ11" s="52">
        <f t="shared" si="1"/>
        <v>-0.10723997802238441</v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308172.16999999952</v>
      </c>
      <c r="P12" s="119">
        <v>289771.84999999969</v>
      </c>
      <c r="Q12" s="52">
        <f t="shared" si="2"/>
        <v>-5.9707922360412564E-2</v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86964.572000000058</v>
      </c>
      <c r="AH12" s="119">
        <v>73664.679000000047</v>
      </c>
      <c r="AI12" s="52">
        <f t="shared" si="3"/>
        <v>-0.15293461111957179</v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2.8219476145428768</v>
      </c>
      <c r="AY12" s="157">
        <f t="shared" si="4"/>
        <v>2.5421613245040926</v>
      </c>
      <c r="AZ12" s="52">
        <f t="shared" si="1"/>
        <v>-9.914652157145247E-2</v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298746.16999999981</v>
      </c>
      <c r="P13" s="119">
        <v>345636.8300000006</v>
      </c>
      <c r="Q13" s="52">
        <f t="shared" si="2"/>
        <v>0.15695819631763253</v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86869.53499999996</v>
      </c>
      <c r="AH13" s="119">
        <v>92221.918000000107</v>
      </c>
      <c r="AI13" s="52">
        <f t="shared" si="3"/>
        <v>6.1614039950831437E-2</v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2.9078041402170953</v>
      </c>
      <c r="AY13" s="157">
        <f t="shared" si="4"/>
        <v>2.6681739327374325</v>
      </c>
      <c r="AZ13" s="52">
        <f t="shared" si="1"/>
        <v>-8.2409335678905835E-2</v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19"/>
      <c r="Q14" s="52" t="str">
        <f t="shared" si="2"/>
        <v/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68408.922000000035</v>
      </c>
      <c r="AH14" s="119"/>
      <c r="AI14" s="52" t="str">
        <f t="shared" si="3"/>
        <v/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2.5783349588419129</v>
      </c>
      <c r="AY14" s="157" t="str">
        <f t="shared" si="4"/>
        <v/>
      </c>
      <c r="AZ14" s="52" t="str">
        <f t="shared" si="1"/>
        <v/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303137.78999999969</v>
      </c>
      <c r="O15" s="154">
        <v>266427.34000000014</v>
      </c>
      <c r="P15" s="119"/>
      <c r="Q15" s="52" t="str">
        <f t="shared" si="2"/>
        <v/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91382.117999999871</v>
      </c>
      <c r="AG15" s="154">
        <v>78672.270000000019</v>
      </c>
      <c r="AH15" s="119"/>
      <c r="AI15" s="52" t="str">
        <f t="shared" si="3"/>
        <v/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3.0145406153419527</v>
      </c>
      <c r="AX15" s="157">
        <f t="shared" si="0"/>
        <v>2.952860243246807</v>
      </c>
      <c r="AY15" s="157" t="str">
        <f t="shared" si="4"/>
        <v/>
      </c>
      <c r="AZ15" s="52" t="str">
        <f t="shared" si="1"/>
        <v/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298545.54000000021</v>
      </c>
      <c r="O16" s="154">
        <v>281897.69999999978</v>
      </c>
      <c r="P16" s="119"/>
      <c r="Q16" s="52" t="str">
        <f t="shared" si="2"/>
        <v/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94985.397999999943</v>
      </c>
      <c r="AG16" s="154">
        <v>88050.622999999963</v>
      </c>
      <c r="AH16" s="119"/>
      <c r="AI16" s="52" t="str">
        <f t="shared" si="3"/>
        <v/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3.1816049906489936</v>
      </c>
      <c r="AX16" s="157">
        <f t="shared" si="0"/>
        <v>3.1234956156080744</v>
      </c>
      <c r="AY16" s="157" t="str">
        <f t="shared" si="4"/>
        <v/>
      </c>
      <c r="AZ16" s="52" t="str">
        <f t="shared" si="1"/>
        <v/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339529.76000000042</v>
      </c>
      <c r="O17" s="154">
        <v>295756.67000000074</v>
      </c>
      <c r="P17" s="119"/>
      <c r="Q17" s="52" t="str">
        <f t="shared" si="2"/>
        <v/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103988.54700000009</v>
      </c>
      <c r="AG17" s="154">
        <v>93005.015000000101</v>
      </c>
      <c r="AH17" s="119"/>
      <c r="AI17" s="52" t="str">
        <f t="shared" si="3"/>
        <v/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3.0627226019892917</v>
      </c>
      <c r="AX17" s="157">
        <f t="shared" si="0"/>
        <v>3.1446464081435548</v>
      </c>
      <c r="AY17" s="157" t="str">
        <f t="shared" si="4"/>
        <v/>
      </c>
      <c r="AZ17" s="52" t="str">
        <f t="shared" si="1"/>
        <v/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216943.64999999991</v>
      </c>
      <c r="O18" s="154">
        <v>202121.91999999972</v>
      </c>
      <c r="P18" s="119"/>
      <c r="Q18" s="52" t="str">
        <f t="shared" si="2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65495.567999999977</v>
      </c>
      <c r="AG18" s="154">
        <v>62769.230000000025</v>
      </c>
      <c r="AH18" s="119"/>
      <c r="AI18" s="52" t="str">
        <f t="shared" si="3"/>
        <v/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3.0190129095735232</v>
      </c>
      <c r="AX18" s="157">
        <f t="shared" si="0"/>
        <v>3.1055132466582602</v>
      </c>
      <c r="AY18" s="157" t="str">
        <f t="shared" si="4"/>
        <v/>
      </c>
      <c r="AZ18" s="52" t="str">
        <f t="shared" si="1"/>
        <v/>
      </c>
      <c r="BC18" s="105"/>
    </row>
    <row r="19" spans="1:55" ht="20.100000000000001" customHeight="1" thickBot="1" x14ac:dyDescent="0.3">
      <c r="A19" s="201" t="s">
        <v>153</v>
      </c>
      <c r="B19" s="167">
        <f>SUM(B7:B13)</f>
        <v>1473603.8599999999</v>
      </c>
      <c r="C19" s="168">
        <f t="shared" ref="C19:P19" si="5">SUM(C7:C13)</f>
        <v>1698971.35</v>
      </c>
      <c r="D19" s="168">
        <f t="shared" si="5"/>
        <v>1865688.3599999996</v>
      </c>
      <c r="E19" s="168">
        <f t="shared" si="5"/>
        <v>1770584.8499999999</v>
      </c>
      <c r="F19" s="168">
        <f t="shared" si="5"/>
        <v>1590867.8599999999</v>
      </c>
      <c r="G19" s="168">
        <f t="shared" si="5"/>
        <v>1611050.2199999997</v>
      </c>
      <c r="H19" s="168">
        <f t="shared" si="5"/>
        <v>1550680.2599999995</v>
      </c>
      <c r="I19" s="168">
        <f t="shared" si="5"/>
        <v>1639530.9700000004</v>
      </c>
      <c r="J19" s="168">
        <f t="shared" si="5"/>
        <v>1754111.9499999997</v>
      </c>
      <c r="K19" s="168">
        <f t="shared" si="5"/>
        <v>1691754.3599999999</v>
      </c>
      <c r="L19" s="168">
        <f t="shared" si="5"/>
        <v>1766709.939999999</v>
      </c>
      <c r="M19" s="168">
        <f t="shared" si="5"/>
        <v>1921696.28</v>
      </c>
      <c r="N19" s="168">
        <f t="shared" si="5"/>
        <v>1844911.5899999996</v>
      </c>
      <c r="O19" s="168">
        <f t="shared" si="5"/>
        <v>1878426.0799999987</v>
      </c>
      <c r="P19" s="169">
        <f t="shared" si="5"/>
        <v>2065847.2400000007</v>
      </c>
      <c r="Q19" s="61">
        <f t="shared" si="2"/>
        <v>9.9775637697706018E-2</v>
      </c>
      <c r="R19" s="171"/>
      <c r="S19" s="170"/>
      <c r="T19" s="167">
        <f>SUM(T7:T13)</f>
        <v>321258.23700000008</v>
      </c>
      <c r="U19" s="168">
        <f t="shared" ref="U19:AH19" si="6">SUM(U7:U13)</f>
        <v>340471.45499999996</v>
      </c>
      <c r="V19" s="168">
        <f t="shared" si="6"/>
        <v>364626.32099999994</v>
      </c>
      <c r="W19" s="168">
        <f t="shared" si="6"/>
        <v>375976.38400000025</v>
      </c>
      <c r="X19" s="168">
        <f t="shared" si="6"/>
        <v>380369.6669999999</v>
      </c>
      <c r="Y19" s="168">
        <f t="shared" si="6"/>
        <v>396604.03100000002</v>
      </c>
      <c r="Z19" s="168">
        <f t="shared" si="6"/>
        <v>375124.58300000004</v>
      </c>
      <c r="AA19" s="168">
        <f t="shared" si="6"/>
        <v>412421.69199999998</v>
      </c>
      <c r="AB19" s="168">
        <f t="shared" si="6"/>
        <v>436811.47200000001</v>
      </c>
      <c r="AC19" s="168">
        <f t="shared" si="6"/>
        <v>443752.04099999997</v>
      </c>
      <c r="AD19" s="168">
        <f t="shared" si="6"/>
        <v>456733.24899999978</v>
      </c>
      <c r="AE19" s="168">
        <f t="shared" si="6"/>
        <v>520951.49100000015</v>
      </c>
      <c r="AF19" s="168">
        <f t="shared" si="6"/>
        <v>512889.92100000009</v>
      </c>
      <c r="AG19" s="168">
        <f t="shared" si="6"/>
        <v>533726.24000000011</v>
      </c>
      <c r="AH19" s="169">
        <f t="shared" si="6"/>
        <v>545147.33900000004</v>
      </c>
      <c r="AI19" s="61">
        <f t="shared" si="3"/>
        <v>2.13987961318895E-2</v>
      </c>
      <c r="AK19" s="172">
        <f t="shared" si="0"/>
        <v>2.1800854742603626</v>
      </c>
      <c r="AL19" s="173">
        <f t="shared" si="0"/>
        <v>2.0039858529692096</v>
      </c>
      <c r="AM19" s="173">
        <f t="shared" si="0"/>
        <v>1.9543795674428712</v>
      </c>
      <c r="AN19" s="173">
        <f t="shared" si="0"/>
        <v>2.1234587204335349</v>
      </c>
      <c r="AO19" s="173">
        <f t="shared" si="0"/>
        <v>2.3909570151225505</v>
      </c>
      <c r="AP19" s="173">
        <f t="shared" si="0"/>
        <v>2.4617732338598364</v>
      </c>
      <c r="AQ19" s="173">
        <f t="shared" si="0"/>
        <v>2.4190969129896587</v>
      </c>
      <c r="AR19" s="173">
        <f t="shared" si="0"/>
        <v>2.5154858282426944</v>
      </c>
      <c r="AS19" s="173">
        <f t="shared" si="0"/>
        <v>2.4902143332413877</v>
      </c>
      <c r="AT19" s="173">
        <f t="shared" si="0"/>
        <v>2.6230288007060314</v>
      </c>
      <c r="AU19" s="173">
        <f t="shared" si="0"/>
        <v>2.5852192182719032</v>
      </c>
      <c r="AV19" s="173">
        <f t="shared" si="0"/>
        <v>2.710893997255384</v>
      </c>
      <c r="AW19" s="173">
        <f t="shared" si="0"/>
        <v>2.7800243858839879</v>
      </c>
      <c r="AX19" s="173">
        <f t="shared" si="0"/>
        <v>2.8413481141616206</v>
      </c>
      <c r="AY19" s="156">
        <f>(AH19/P19)*10</f>
        <v>2.6388560027313535</v>
      </c>
      <c r="AZ19" s="61">
        <f t="shared" si="1"/>
        <v>-7.1266210015246675E-2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7">SUM(E7:E9)</f>
        <v>705578.6</v>
      </c>
      <c r="F20" s="154">
        <f t="shared" si="7"/>
        <v>632916.85000000009</v>
      </c>
      <c r="G20" s="154">
        <f t="shared" si="7"/>
        <v>633325.84999999986</v>
      </c>
      <c r="H20" s="154">
        <f t="shared" si="7"/>
        <v>600973.71999999986</v>
      </c>
      <c r="I20" s="154">
        <f t="shared" si="7"/>
        <v>621189.68999999983</v>
      </c>
      <c r="J20" s="154">
        <f t="shared" si="7"/>
        <v>700212.19</v>
      </c>
      <c r="K20" s="154">
        <f t="shared" si="7"/>
        <v>677164.05</v>
      </c>
      <c r="L20" s="154">
        <f t="shared" si="7"/>
        <v>711594.16999999958</v>
      </c>
      <c r="M20" s="154">
        <f t="shared" si="7"/>
        <v>777932.75999999954</v>
      </c>
      <c r="N20" s="154">
        <f t="shared" si="7"/>
        <v>755568.75999999954</v>
      </c>
      <c r="O20" s="154">
        <f t="shared" si="7"/>
        <v>747401.82999999961</v>
      </c>
      <c r="P20" s="119">
        <f>IF(P9="","",SUM(P7:P9))</f>
        <v>786934.20000000065</v>
      </c>
      <c r="Q20" s="61">
        <f t="shared" si="2"/>
        <v>5.2893060216351172E-2</v>
      </c>
      <c r="S20" s="109" t="s">
        <v>85</v>
      </c>
      <c r="T20" s="117">
        <f t="shared" ref="T20:AG20" si="8">SUM(T7:T9)</f>
        <v>127825.96000000005</v>
      </c>
      <c r="U20" s="154">
        <f t="shared" si="8"/>
        <v>131829.77699999997</v>
      </c>
      <c r="V20" s="154">
        <f t="shared" si="8"/>
        <v>147637.00799999994</v>
      </c>
      <c r="W20" s="154">
        <f t="shared" si="8"/>
        <v>147798.02600000007</v>
      </c>
      <c r="X20" s="154">
        <f t="shared" si="8"/>
        <v>150261.35799999989</v>
      </c>
      <c r="Y20" s="154">
        <f t="shared" si="8"/>
        <v>154060.902</v>
      </c>
      <c r="Z20" s="154">
        <f t="shared" si="8"/>
        <v>149616.23400000005</v>
      </c>
      <c r="AA20" s="154">
        <f t="shared" si="8"/>
        <v>163461.9059999999</v>
      </c>
      <c r="AB20" s="154">
        <f t="shared" si="8"/>
        <v>175986.76699999999</v>
      </c>
      <c r="AC20" s="154">
        <f t="shared" si="8"/>
        <v>179661.59399999992</v>
      </c>
      <c r="AD20" s="154">
        <f t="shared" si="8"/>
        <v>185422.15799999988</v>
      </c>
      <c r="AE20" s="154">
        <f t="shared" si="8"/>
        <v>208515.4380000002</v>
      </c>
      <c r="AF20" s="154">
        <f t="shared" si="8"/>
        <v>211263.07400000002</v>
      </c>
      <c r="AG20" s="154">
        <f t="shared" si="8"/>
        <v>210042.29800000004</v>
      </c>
      <c r="AH20" s="119">
        <f>IF(AH9="","",SUM(AH7:AH9))</f>
        <v>214581.02499999991</v>
      </c>
      <c r="AI20" s="61">
        <f t="shared" si="3"/>
        <v>2.1608633323940623E-2</v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2.8102994877601537</v>
      </c>
      <c r="AY20" s="302">
        <f>IF(AH20="","",(AH20/P20)*10)</f>
        <v>2.7267975518156371</v>
      </c>
      <c r="AZ20" s="61">
        <f t="shared" si="1"/>
        <v>-2.9712824668045881E-2</v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9">SUM(E10:E12)</f>
        <v>793642.10999999975</v>
      </c>
      <c r="F21" s="154">
        <f t="shared" si="9"/>
        <v>677732</v>
      </c>
      <c r="G21" s="154">
        <f t="shared" si="9"/>
        <v>708901.94999999972</v>
      </c>
      <c r="H21" s="154">
        <f t="shared" si="9"/>
        <v>698966.54999999958</v>
      </c>
      <c r="I21" s="154">
        <f t="shared" si="9"/>
        <v>764650.08000000054</v>
      </c>
      <c r="J21" s="154">
        <f t="shared" si="9"/>
        <v>796480.04999999993</v>
      </c>
      <c r="K21" s="154">
        <f t="shared" si="9"/>
        <v>738948.75000000023</v>
      </c>
      <c r="L21" s="154">
        <f t="shared" si="9"/>
        <v>721584.67999999924</v>
      </c>
      <c r="M21" s="154">
        <f t="shared" si="9"/>
        <v>857827.72000000044</v>
      </c>
      <c r="N21" s="154">
        <f t="shared" si="9"/>
        <v>793316.29000000039</v>
      </c>
      <c r="O21" s="154">
        <f t="shared" si="9"/>
        <v>832278.07999999938</v>
      </c>
      <c r="P21" s="119">
        <f>IF(P12="","",SUM(P10:P12))</f>
        <v>933276.2099999995</v>
      </c>
      <c r="Q21" s="52">
        <f t="shared" si="2"/>
        <v>0.12135142379335545</v>
      </c>
      <c r="S21" s="109" t="s">
        <v>86</v>
      </c>
      <c r="T21" s="117">
        <f t="shared" ref="T21:AG21" si="10">SUM(T10:T12)</f>
        <v>139067.76800000004</v>
      </c>
      <c r="U21" s="154">
        <f t="shared" si="10"/>
        <v>148853.359</v>
      </c>
      <c r="V21" s="154">
        <f t="shared" si="10"/>
        <v>154274.67400000006</v>
      </c>
      <c r="W21" s="154">
        <f t="shared" si="10"/>
        <v>163160.30300000007</v>
      </c>
      <c r="X21" s="154">
        <f t="shared" si="10"/>
        <v>160986.291</v>
      </c>
      <c r="Y21" s="154">
        <f t="shared" si="10"/>
        <v>173530.01899999991</v>
      </c>
      <c r="Z21" s="154">
        <f t="shared" si="10"/>
        <v>163064.24500000002</v>
      </c>
      <c r="AA21" s="154">
        <f t="shared" si="10"/>
        <v>184238.13600000006</v>
      </c>
      <c r="AB21" s="154">
        <f t="shared" si="10"/>
        <v>191848.58100000001</v>
      </c>
      <c r="AC21" s="154">
        <f t="shared" si="10"/>
        <v>185481.71500000003</v>
      </c>
      <c r="AD21" s="154">
        <f t="shared" si="10"/>
        <v>184152.50399999987</v>
      </c>
      <c r="AE21" s="154">
        <f t="shared" si="10"/>
        <v>229727.8189999999</v>
      </c>
      <c r="AF21" s="154">
        <f t="shared" si="10"/>
        <v>219493.56100000002</v>
      </c>
      <c r="AG21" s="154">
        <f t="shared" si="10"/>
        <v>236814.40700000012</v>
      </c>
      <c r="AH21" s="119">
        <f>IF(AH12="","",SUM(AH10:AH12))</f>
        <v>238344.39600000007</v>
      </c>
      <c r="AI21" s="52">
        <f t="shared" si="3"/>
        <v>6.460709124001659E-3</v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2.8453759950039808</v>
      </c>
      <c r="AY21" s="303">
        <f t="shared" ref="AY21:AY23" si="11">IF(AH21="","",(AH21/P21)*10)</f>
        <v>2.553846261654952</v>
      </c>
      <c r="AZ21" s="52">
        <f t="shared" si="1"/>
        <v>-0.10245736727269357</v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2">SUM(E13:E15)</f>
        <v>754867.37999999942</v>
      </c>
      <c r="F22" s="154">
        <f t="shared" si="12"/>
        <v>738758.1099999994</v>
      </c>
      <c r="G22" s="154">
        <f t="shared" si="12"/>
        <v>704562.56</v>
      </c>
      <c r="H22" s="154">
        <f t="shared" si="12"/>
        <v>722837.31000000017</v>
      </c>
      <c r="I22" s="154">
        <f t="shared" si="12"/>
        <v>737201</v>
      </c>
      <c r="J22" s="154">
        <f t="shared" si="12"/>
        <v>693204.98</v>
      </c>
      <c r="K22" s="154">
        <f t="shared" si="12"/>
        <v>737933.16</v>
      </c>
      <c r="L22" s="154">
        <f t="shared" si="12"/>
        <v>849480.53000000073</v>
      </c>
      <c r="M22" s="154">
        <f t="shared" si="12"/>
        <v>799727.64999999991</v>
      </c>
      <c r="N22" s="154">
        <f t="shared" si="12"/>
        <v>849670.03999999934</v>
      </c>
      <c r="O22" s="154">
        <f t="shared" si="12"/>
        <v>830495.59999999986</v>
      </c>
      <c r="P22" s="119" t="str">
        <f>IF(P15="","",SUM(P13:P15))</f>
        <v/>
      </c>
      <c r="Q22" s="52" t="str">
        <f t="shared" si="2"/>
        <v/>
      </c>
      <c r="S22" s="109" t="s">
        <v>87</v>
      </c>
      <c r="T22" s="117">
        <f t="shared" ref="T22:AG22" si="13">SUM(T13:T15)</f>
        <v>158206.60300000003</v>
      </c>
      <c r="U22" s="154">
        <f t="shared" si="13"/>
        <v>169988.98999999996</v>
      </c>
      <c r="V22" s="154">
        <f t="shared" si="13"/>
        <v>174028.42199999993</v>
      </c>
      <c r="W22" s="154">
        <f t="shared" si="13"/>
        <v>185845.58100000009</v>
      </c>
      <c r="X22" s="154">
        <f t="shared" si="13"/>
        <v>187208.74600000004</v>
      </c>
      <c r="Y22" s="154">
        <f t="shared" si="13"/>
        <v>184869.60900000014</v>
      </c>
      <c r="Z22" s="154">
        <f t="shared" si="13"/>
        <v>182230.02000000002</v>
      </c>
      <c r="AA22" s="154">
        <f t="shared" si="13"/>
        <v>187633.69599999988</v>
      </c>
      <c r="AB22" s="154">
        <f t="shared" si="13"/>
        <v>192412.99599999998</v>
      </c>
      <c r="AC22" s="154">
        <f t="shared" si="13"/>
        <v>210505.53399999993</v>
      </c>
      <c r="AD22" s="154">
        <f t="shared" si="13"/>
        <v>229542.15600000002</v>
      </c>
      <c r="AE22" s="154">
        <f t="shared" si="13"/>
        <v>232578.478</v>
      </c>
      <c r="AF22" s="154">
        <f t="shared" si="13"/>
        <v>243737.1400000001</v>
      </c>
      <c r="AG22" s="154">
        <f t="shared" si="13"/>
        <v>233950.72700000001</v>
      </c>
      <c r="AH22" s="119" t="str">
        <f>IF(AH15="","",SUM(AH13:AH15))</f>
        <v/>
      </c>
      <c r="AI22" s="52" t="str">
        <f t="shared" si="3"/>
        <v/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2.8686093250975437</v>
      </c>
      <c r="AX22" s="157">
        <f t="shared" si="0"/>
        <v>2.8170014025360284</v>
      </c>
      <c r="AY22" s="303" t="str">
        <f t="shared" si="11"/>
        <v/>
      </c>
      <c r="AZ22" s="52" t="str">
        <f t="shared" si="1"/>
        <v/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4">SUM(E16:E18)</f>
        <v>786527.00999999943</v>
      </c>
      <c r="F23" s="155">
        <f t="shared" si="14"/>
        <v>786761.36999999953</v>
      </c>
      <c r="G23" s="155">
        <f t="shared" si="14"/>
        <v>751398.26999999967</v>
      </c>
      <c r="H23" s="155">
        <f t="shared" si="14"/>
        <v>756727.27000000025</v>
      </c>
      <c r="I23" s="155">
        <f t="shared" si="14"/>
        <v>858528.7000000003</v>
      </c>
      <c r="J23" s="155">
        <f t="shared" si="14"/>
        <v>762076.04</v>
      </c>
      <c r="K23" s="155">
        <f t="shared" si="14"/>
        <v>809163.8199999996</v>
      </c>
      <c r="L23" s="155">
        <f t="shared" si="14"/>
        <v>868724.61000000057</v>
      </c>
      <c r="M23" s="155">
        <f t="shared" si="14"/>
        <v>852537.59000000043</v>
      </c>
      <c r="N23" s="155">
        <f t="shared" si="14"/>
        <v>855018.95000000054</v>
      </c>
      <c r="O23" s="155">
        <f t="shared" si="14"/>
        <v>779776.29000000027</v>
      </c>
      <c r="P23" s="123" t="str">
        <f>IF(P18="","",SUM(P16:P18))</f>
        <v/>
      </c>
      <c r="Q23" s="55" t="str">
        <f t="shared" si="2"/>
        <v/>
      </c>
      <c r="S23" s="110" t="s">
        <v>88</v>
      </c>
      <c r="T23" s="196">
        <f t="shared" ref="T23:AG23" si="15">SUM(T16:T18)</f>
        <v>189279.87400000004</v>
      </c>
      <c r="U23" s="155">
        <f t="shared" si="15"/>
        <v>206246.13400000002</v>
      </c>
      <c r="V23" s="155">
        <f t="shared" si="15"/>
        <v>227564.73100000003</v>
      </c>
      <c r="W23" s="155">
        <f t="shared" si="15"/>
        <v>223989.65199999989</v>
      </c>
      <c r="X23" s="155">
        <f t="shared" si="15"/>
        <v>227828.40799999997</v>
      </c>
      <c r="Y23" s="155">
        <f t="shared" si="15"/>
        <v>223073.37500000009</v>
      </c>
      <c r="Z23" s="155">
        <f t="shared" si="15"/>
        <v>229063.12599999984</v>
      </c>
      <c r="AA23" s="155">
        <f t="shared" si="15"/>
        <v>242707.26199999999</v>
      </c>
      <c r="AB23" s="155">
        <f t="shared" si="15"/>
        <v>240093.19299999997</v>
      </c>
      <c r="AC23" s="155">
        <f t="shared" si="15"/>
        <v>243753.495</v>
      </c>
      <c r="AD23" s="155">
        <f t="shared" si="15"/>
        <v>257072.85799999989</v>
      </c>
      <c r="AE23" s="155">
        <f t="shared" si="15"/>
        <v>256615.4160000002</v>
      </c>
      <c r="AF23" s="155">
        <f t="shared" si="15"/>
        <v>264469.51300000004</v>
      </c>
      <c r="AG23" s="155">
        <f t="shared" si="15"/>
        <v>243824.86800000007</v>
      </c>
      <c r="AH23" s="123" t="str">
        <f>IF(AH18="","",SUM(AH16:AH18))</f>
        <v/>
      </c>
      <c r="AI23" s="55" t="str">
        <f t="shared" si="3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6">IF(V18="","",(V23/D23)*10)</f>
        <v>2.363592154138149</v>
      </c>
      <c r="AN23" s="158">
        <f t="shared" si="16"/>
        <v>2.8478316593348785</v>
      </c>
      <c r="AO23" s="158">
        <f t="shared" si="16"/>
        <v>2.895775220890676</v>
      </c>
      <c r="AP23" s="158">
        <f t="shared" si="16"/>
        <v>2.9687767979556323</v>
      </c>
      <c r="AQ23" s="158">
        <f t="shared" si="16"/>
        <v>3.0270235404625998</v>
      </c>
      <c r="AR23" s="158">
        <f t="shared" si="16"/>
        <v>2.8270139600458304</v>
      </c>
      <c r="AS23" s="158">
        <f t="shared" si="16"/>
        <v>3.1505149144959335</v>
      </c>
      <c r="AT23" s="158">
        <f t="shared" si="16"/>
        <v>3.012412183728137</v>
      </c>
      <c r="AU23" s="158">
        <f t="shared" si="16"/>
        <v>2.9591985197702608</v>
      </c>
      <c r="AV23" s="158">
        <f t="shared" si="16"/>
        <v>3.0100187840397759</v>
      </c>
      <c r="AW23" s="158">
        <f t="shared" si="16"/>
        <v>3.0931421227564595</v>
      </c>
      <c r="AX23" s="158">
        <f t="shared" si="16"/>
        <v>3.1268566526945825</v>
      </c>
      <c r="AY23" s="304" t="str">
        <f t="shared" si="11"/>
        <v/>
      </c>
      <c r="AZ23" s="55" t="str">
        <f t="shared" si="1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43" t="s">
        <v>2</v>
      </c>
      <c r="B26" s="345" t="s">
        <v>72</v>
      </c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40"/>
      <c r="Q26" s="341" t="s">
        <v>146</v>
      </c>
      <c r="S26" s="346" t="s">
        <v>3</v>
      </c>
      <c r="T26" s="338" t="s">
        <v>72</v>
      </c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40"/>
      <c r="AI26" s="341" t="s">
        <v>146</v>
      </c>
      <c r="AK26" s="338" t="s">
        <v>72</v>
      </c>
      <c r="AL26" s="339"/>
      <c r="AM26" s="339"/>
      <c r="AN26" s="339"/>
      <c r="AO26" s="339"/>
      <c r="AP26" s="339"/>
      <c r="AQ26" s="339"/>
      <c r="AR26" s="339"/>
      <c r="AS26" s="339"/>
      <c r="AT26" s="339"/>
      <c r="AU26" s="339"/>
      <c r="AV26" s="339"/>
      <c r="AW26" s="339"/>
      <c r="AX26" s="339"/>
      <c r="AY26" s="340"/>
      <c r="AZ26" s="341" t="str">
        <f>AI26</f>
        <v>D       2024/2023</v>
      </c>
      <c r="BC26" s="105"/>
    </row>
    <row r="27" spans="1:55" ht="20.100000000000001" customHeight="1" thickBot="1" x14ac:dyDescent="0.3">
      <c r="A27" s="344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42"/>
      <c r="S27" s="347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2"/>
      <c r="AK27" s="25">
        <v>2010</v>
      </c>
      <c r="AL27" s="135">
        <v>2011</v>
      </c>
      <c r="AM27" s="26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42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310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98697.339999999982</v>
      </c>
      <c r="O29" s="153">
        <v>97983.66999999994</v>
      </c>
      <c r="P29" s="112">
        <v>105714.43000000004</v>
      </c>
      <c r="Q29" s="61">
        <f>IF(P29="","",(P29-O29)/O29)</f>
        <v>7.8898453181025993E-2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</v>
      </c>
      <c r="AG29" s="153">
        <v>27498.561000000012</v>
      </c>
      <c r="AH29" s="112">
        <v>29650.920000000031</v>
      </c>
      <c r="AI29" s="61">
        <f>(AH29-AG29)/AG29</f>
        <v>7.8271695744370678E-2</v>
      </c>
      <c r="AK29" s="124">
        <f t="shared" ref="AK29:AX44" si="17">(T29/B29)*10</f>
        <v>2.7191842704023532</v>
      </c>
      <c r="AL29" s="156">
        <f t="shared" ref="AL29:AL40" si="18">(U29/C29)*10</f>
        <v>2.7800309700828514</v>
      </c>
      <c r="AM29" s="156">
        <f t="shared" ref="AM29:AM40" si="19">(V29/D29)*10</f>
        <v>1.9785027216642543</v>
      </c>
      <c r="AN29" s="311">
        <f t="shared" ref="AN29:AN40" si="20">(W29/E29)*10</f>
        <v>2.1318199900464254</v>
      </c>
      <c r="AO29" s="156">
        <f t="shared" si="17"/>
        <v>2.8836241613634588</v>
      </c>
      <c r="AP29" s="156">
        <f t="shared" si="17"/>
        <v>2.8113968285340656</v>
      </c>
      <c r="AQ29" s="156">
        <f t="shared" si="17"/>
        <v>2.849648832409958</v>
      </c>
      <c r="AR29" s="156">
        <f t="shared" si="17"/>
        <v>2.7402501496381166</v>
      </c>
      <c r="AS29" s="156">
        <f t="shared" si="17"/>
        <v>2.5088253749107055</v>
      </c>
      <c r="AT29" s="156">
        <f t="shared" si="17"/>
        <v>2.713367743379365</v>
      </c>
      <c r="AU29" s="156">
        <f t="shared" si="17"/>
        <v>2.7634057686437541</v>
      </c>
      <c r="AV29" s="156">
        <f t="shared" si="17"/>
        <v>2.8185167159702846</v>
      </c>
      <c r="AW29" s="156">
        <f t="shared" si="17"/>
        <v>2.7810398942869186</v>
      </c>
      <c r="AX29" s="156">
        <f t="shared" si="17"/>
        <v>2.8064432573305358</v>
      </c>
      <c r="AY29" s="156">
        <f>(AH29/P29)*10</f>
        <v>2.8048129285661401</v>
      </c>
      <c r="AZ29" s="61">
        <f t="shared" ref="AZ29:AZ42" si="21">IF(AY29="","",(AY29-AX29)/AX29)</f>
        <v>-5.8092347320304707E-4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107266.15999999993</v>
      </c>
      <c r="O30" s="154">
        <v>99228.03999999995</v>
      </c>
      <c r="P30" s="119">
        <v>124496.90999999987</v>
      </c>
      <c r="Q30" s="52">
        <f t="shared" ref="Q30:Q45" si="22">IF(P30="","",(P30-O30)/O30)</f>
        <v>0.25465453111842112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30612.233000000011</v>
      </c>
      <c r="AG30" s="154">
        <v>27844.669000000024</v>
      </c>
      <c r="AH30" s="119">
        <v>32956.246000000014</v>
      </c>
      <c r="AI30" s="52">
        <f>IF(AH30="","",(AH30-AG30)/AG30)</f>
        <v>0.18357470868121958</v>
      </c>
      <c r="AK30" s="125">
        <f t="shared" si="17"/>
        <v>2.7879398375187985</v>
      </c>
      <c r="AL30" s="157">
        <f t="shared" si="18"/>
        <v>2.0427271510143492</v>
      </c>
      <c r="AM30" s="157">
        <f t="shared" si="19"/>
        <v>2.0896835533292704</v>
      </c>
      <c r="AN30" s="312">
        <f t="shared" si="20"/>
        <v>1.9668833753855519</v>
      </c>
      <c r="AO30" s="157">
        <f t="shared" si="17"/>
        <v>2.7208012815111413</v>
      </c>
      <c r="AP30" s="157">
        <f t="shared" si="17"/>
        <v>2.8186535496385967</v>
      </c>
      <c r="AQ30" s="157">
        <f t="shared" si="17"/>
        <v>2.5500559099287456</v>
      </c>
      <c r="AR30" s="157">
        <f t="shared" si="17"/>
        <v>2.5589202711163801</v>
      </c>
      <c r="AS30" s="157">
        <f t="shared" si="17"/>
        <v>2.135369876877645</v>
      </c>
      <c r="AT30" s="157">
        <f t="shared" si="17"/>
        <v>2.795967218099392</v>
      </c>
      <c r="AU30" s="157">
        <f t="shared" si="17"/>
        <v>2.5867100565456687</v>
      </c>
      <c r="AV30" s="157">
        <f t="shared" si="17"/>
        <v>2.702163825618805</v>
      </c>
      <c r="AW30" s="157">
        <f t="shared" si="17"/>
        <v>2.8538574514087229</v>
      </c>
      <c r="AX30" s="157">
        <f t="shared" si="17"/>
        <v>2.8061290941552448</v>
      </c>
      <c r="AY30" s="157">
        <f>IF(AH30="","",(AH30/P30)*10)</f>
        <v>2.6471537325705552</v>
      </c>
      <c r="AZ30" s="52">
        <f t="shared" si="21"/>
        <v>-5.66529037868614E-2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137828.98999999993</v>
      </c>
      <c r="O31" s="154">
        <v>137930.40999999986</v>
      </c>
      <c r="P31" s="119">
        <v>145647.56000000008</v>
      </c>
      <c r="Q31" s="52">
        <f t="shared" si="22"/>
        <v>5.5949590811774107E-2</v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38835.720000000008</v>
      </c>
      <c r="AG31" s="154">
        <v>38599.43099999999</v>
      </c>
      <c r="AH31" s="119">
        <v>35638.367999999995</v>
      </c>
      <c r="AI31" s="52">
        <f t="shared" ref="AI31:AI45" si="23">IF(AH31="","",(AH31-AG31)/AG31)</f>
        <v>-7.6712607499317687E-2</v>
      </c>
      <c r="AK31" s="125">
        <f t="shared" si="17"/>
        <v>2.0964781146598703</v>
      </c>
      <c r="AL31" s="157">
        <f t="shared" si="18"/>
        <v>2.4308336581123937</v>
      </c>
      <c r="AM31" s="157">
        <f t="shared" si="19"/>
        <v>1.9152653234034593</v>
      </c>
      <c r="AN31" s="312">
        <f t="shared" si="20"/>
        <v>2.2929730300085991</v>
      </c>
      <c r="AO31" s="157">
        <f t="shared" si="17"/>
        <v>2.7059927155303445</v>
      </c>
      <c r="AP31" s="157">
        <f t="shared" si="17"/>
        <v>2.7063088774745574</v>
      </c>
      <c r="AQ31" s="157">
        <f t="shared" si="17"/>
        <v>2.0927770392969895</v>
      </c>
      <c r="AR31" s="157">
        <f t="shared" si="17"/>
        <v>2.8047938509619263</v>
      </c>
      <c r="AS31" s="157">
        <f t="shared" si="17"/>
        <v>2.691589892008329</v>
      </c>
      <c r="AT31" s="157">
        <f t="shared" si="17"/>
        <v>2.7142155595131729</v>
      </c>
      <c r="AU31" s="157">
        <f t="shared" si="17"/>
        <v>2.6248636127218381</v>
      </c>
      <c r="AV31" s="157">
        <f t="shared" si="17"/>
        <v>2.6944911272557897</v>
      </c>
      <c r="AW31" s="157">
        <f t="shared" si="17"/>
        <v>2.8176742788291511</v>
      </c>
      <c r="AX31" s="157">
        <f t="shared" si="17"/>
        <v>2.798471417579345</v>
      </c>
      <c r="AY31" s="157">
        <f t="shared" ref="AY31:AY40" si="24">IF(AH31="","",(AH31/P31)*10)</f>
        <v>2.4468908370315283</v>
      </c>
      <c r="AZ31" s="52">
        <f t="shared" si="21"/>
        <v>-0.12563307895134088</v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132267.31999999986</v>
      </c>
      <c r="O32" s="154">
        <v>117032.67999999998</v>
      </c>
      <c r="P32" s="119">
        <v>151278.24000000014</v>
      </c>
      <c r="Q32" s="52">
        <f t="shared" si="22"/>
        <v>0.29261536179467279</v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35088.123000000014</v>
      </c>
      <c r="AG32" s="154">
        <v>31451.204000000002</v>
      </c>
      <c r="AH32" s="119">
        <v>35786.611999999957</v>
      </c>
      <c r="AI32" s="52">
        <f t="shared" si="23"/>
        <v>0.1378455336717779</v>
      </c>
      <c r="AK32" s="125">
        <f t="shared" si="17"/>
        <v>2.2914270225780289</v>
      </c>
      <c r="AL32" s="157">
        <f t="shared" si="18"/>
        <v>1.9145717289185553</v>
      </c>
      <c r="AM32" s="157">
        <f t="shared" si="19"/>
        <v>2.1035922277296368</v>
      </c>
      <c r="AN32" s="312">
        <f t="shared" si="20"/>
        <v>2.004869476200021</v>
      </c>
      <c r="AO32" s="157">
        <f t="shared" si="17"/>
        <v>2.7051742263548508</v>
      </c>
      <c r="AP32" s="157">
        <f t="shared" si="17"/>
        <v>2.7930772105810764</v>
      </c>
      <c r="AQ32" s="157">
        <f t="shared" si="17"/>
        <v>2.0109938298336294</v>
      </c>
      <c r="AR32" s="157">
        <f t="shared" si="17"/>
        <v>2.3678384891138591</v>
      </c>
      <c r="AS32" s="157">
        <f t="shared" si="17"/>
        <v>2.2640842936783332</v>
      </c>
      <c r="AT32" s="157">
        <f t="shared" si="17"/>
        <v>2.578341806144997</v>
      </c>
      <c r="AU32" s="157">
        <f t="shared" si="17"/>
        <v>2.6090495071464521</v>
      </c>
      <c r="AV32" s="157">
        <f t="shared" si="17"/>
        <v>2.6516092544009791</v>
      </c>
      <c r="AW32" s="157">
        <f t="shared" si="17"/>
        <v>2.6528187763991928</v>
      </c>
      <c r="AX32" s="157">
        <f t="shared" si="17"/>
        <v>2.6873864633365665</v>
      </c>
      <c r="AY32" s="157">
        <f t="shared" si="24"/>
        <v>2.3656153059422111</v>
      </c>
      <c r="AZ32" s="52">
        <f t="shared" si="21"/>
        <v>-0.1197338610520704</v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128958.66</v>
      </c>
      <c r="O33" s="154">
        <v>129043.6399999999</v>
      </c>
      <c r="P33" s="119">
        <v>160239.42999999996</v>
      </c>
      <c r="Q33" s="52">
        <f t="shared" si="22"/>
        <v>0.24174604808109948</v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34502.49599999997</v>
      </c>
      <c r="AG33" s="154">
        <v>34745.638000000014</v>
      </c>
      <c r="AH33" s="119">
        <v>37163.832000000009</v>
      </c>
      <c r="AI33" s="52">
        <f t="shared" si="23"/>
        <v>6.9597052729323747E-2</v>
      </c>
      <c r="AK33" s="125">
        <f t="shared" si="17"/>
        <v>2.4552842575993914</v>
      </c>
      <c r="AL33" s="157">
        <f t="shared" si="18"/>
        <v>2.2012427902355096</v>
      </c>
      <c r="AM33" s="157">
        <f t="shared" si="19"/>
        <v>1.8923654382954234</v>
      </c>
      <c r="AN33" s="312">
        <f t="shared" si="20"/>
        <v>2.3594416740317734</v>
      </c>
      <c r="AO33" s="157">
        <f t="shared" si="17"/>
        <v>2.6818729356906932</v>
      </c>
      <c r="AP33" s="157">
        <f t="shared" si="17"/>
        <v>2.7474026310017368</v>
      </c>
      <c r="AQ33" s="157">
        <f t="shared" si="17"/>
        <v>2.3909894211379137</v>
      </c>
      <c r="AR33" s="157">
        <f t="shared" si="17"/>
        <v>2.6441904855347453</v>
      </c>
      <c r="AS33" s="157">
        <f t="shared" si="17"/>
        <v>2.4025006171809284</v>
      </c>
      <c r="AT33" s="157">
        <f t="shared" si="17"/>
        <v>2.5432874794546838</v>
      </c>
      <c r="AU33" s="157">
        <f t="shared" si="17"/>
        <v>2.5567507968930014</v>
      </c>
      <c r="AV33" s="157">
        <f t="shared" si="17"/>
        <v>2.7072195800906469</v>
      </c>
      <c r="AW33" s="157">
        <f t="shared" si="17"/>
        <v>2.6754694876637188</v>
      </c>
      <c r="AX33" s="157">
        <f t="shared" si="17"/>
        <v>2.6925494352143229</v>
      </c>
      <c r="AY33" s="157">
        <f t="shared" si="24"/>
        <v>2.3192688591066517</v>
      </c>
      <c r="AZ33" s="52">
        <f t="shared" si="21"/>
        <v>-0.13863462309205796</v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120909.85999999988</v>
      </c>
      <c r="O34" s="154">
        <v>128197.76000000013</v>
      </c>
      <c r="P34" s="119">
        <v>147091.7699999999</v>
      </c>
      <c r="Q34" s="52">
        <f t="shared" si="22"/>
        <v>0.14738174832383777</v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32003.355000000003</v>
      </c>
      <c r="AG34" s="154">
        <v>34517.275000000023</v>
      </c>
      <c r="AH34" s="119">
        <v>33718.133000000016</v>
      </c>
      <c r="AI34" s="52">
        <f t="shared" si="23"/>
        <v>-2.3151943483371924E-2</v>
      </c>
      <c r="AK34" s="125">
        <f t="shared" si="17"/>
        <v>2.1020165625234823</v>
      </c>
      <c r="AL34" s="157">
        <f t="shared" si="18"/>
        <v>1.7740098041642658</v>
      </c>
      <c r="AM34" s="157">
        <f t="shared" si="19"/>
        <v>2.354680177351006</v>
      </c>
      <c r="AN34" s="312">
        <f t="shared" si="20"/>
        <v>1.9712545810595916</v>
      </c>
      <c r="AO34" s="157">
        <f t="shared" si="17"/>
        <v>2.5708010782503732</v>
      </c>
      <c r="AP34" s="157">
        <f t="shared" si="17"/>
        <v>2.691606613908089</v>
      </c>
      <c r="AQ34" s="157">
        <f t="shared" si="17"/>
        <v>2.5245321454200687</v>
      </c>
      <c r="AR34" s="157">
        <f t="shared" si="17"/>
        <v>2.3212555829506831</v>
      </c>
      <c r="AS34" s="157">
        <f t="shared" si="17"/>
        <v>2.4196352167128494</v>
      </c>
      <c r="AT34" s="157">
        <f t="shared" si="17"/>
        <v>2.6077093653063175</v>
      </c>
      <c r="AU34" s="157">
        <f t="shared" si="17"/>
        <v>2.6111078111666934</v>
      </c>
      <c r="AV34" s="157">
        <f t="shared" si="17"/>
        <v>2.7174495870537294</v>
      </c>
      <c r="AW34" s="157">
        <f t="shared" si="17"/>
        <v>2.6468771860293305</v>
      </c>
      <c r="AX34" s="157">
        <f t="shared" si="17"/>
        <v>2.6925021934860633</v>
      </c>
      <c r="AY34" s="157">
        <f t="shared" si="24"/>
        <v>2.292319481912553</v>
      </c>
      <c r="AZ34" s="52">
        <f t="shared" si="21"/>
        <v>-0.14862855545361017</v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129976.00000000006</v>
      </c>
      <c r="O35" s="154">
        <v>124226.2799999999</v>
      </c>
      <c r="P35" s="119">
        <v>139792.78999999975</v>
      </c>
      <c r="Q35" s="52">
        <f t="shared" si="22"/>
        <v>0.12530770461773355</v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33825.856999999989</v>
      </c>
      <c r="AG35" s="154">
        <v>33409.206000000027</v>
      </c>
      <c r="AH35" s="119">
        <v>34961.499000000025</v>
      </c>
      <c r="AI35" s="52">
        <f t="shared" si="23"/>
        <v>4.6463031776331244E-2</v>
      </c>
      <c r="AK35" s="125">
        <f t="shared" si="17"/>
        <v>2.5730718413288924</v>
      </c>
      <c r="AL35" s="157">
        <f t="shared" si="18"/>
        <v>2.1152117341675951</v>
      </c>
      <c r="AM35" s="157">
        <f t="shared" si="19"/>
        <v>2.0786182429808124</v>
      </c>
      <c r="AN35" s="312">
        <f t="shared" si="20"/>
        <v>2.2082312689324564</v>
      </c>
      <c r="AO35" s="157">
        <f t="shared" si="17"/>
        <v>2.8364029516511247</v>
      </c>
      <c r="AP35" s="157">
        <f t="shared" si="17"/>
        <v>2.9159914494554884</v>
      </c>
      <c r="AQ35" s="157">
        <f t="shared" si="17"/>
        <v>2.6482236092860245</v>
      </c>
      <c r="AR35" s="157">
        <f t="shared" si="17"/>
        <v>2.4414298807413699</v>
      </c>
      <c r="AS35" s="157">
        <f t="shared" si="17"/>
        <v>2.5776024338708856</v>
      </c>
      <c r="AT35" s="157">
        <f t="shared" si="17"/>
        <v>2.962909422884465</v>
      </c>
      <c r="AU35" s="157">
        <f t="shared" si="17"/>
        <v>2.6702840031607016</v>
      </c>
      <c r="AV35" s="157">
        <f t="shared" si="17"/>
        <v>2.9177581046988688</v>
      </c>
      <c r="AW35" s="157">
        <f t="shared" si="17"/>
        <v>2.6024694558995485</v>
      </c>
      <c r="AX35" s="157">
        <f t="shared" si="17"/>
        <v>2.6893831160363213</v>
      </c>
      <c r="AY35" s="157">
        <f t="shared" si="24"/>
        <v>2.5009515154537003</v>
      </c>
      <c r="AZ35" s="52">
        <f t="shared" si="21"/>
        <v>-7.0064989796000537E-2</v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107932.02999999993</v>
      </c>
      <c r="O36" s="154">
        <v>101823.32999999994</v>
      </c>
      <c r="P36" s="119"/>
      <c r="Q36" s="52" t="str">
        <f t="shared" si="22"/>
        <v/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28965.704999999987</v>
      </c>
      <c r="AG36" s="154">
        <v>27960.824999999964</v>
      </c>
      <c r="AH36" s="119"/>
      <c r="AI36" s="52" t="str">
        <f t="shared" si="23"/>
        <v/>
      </c>
      <c r="AK36" s="125">
        <f t="shared" si="17"/>
        <v>2.596858038930463</v>
      </c>
      <c r="AL36" s="157">
        <f t="shared" si="18"/>
        <v>2.5390380338304137</v>
      </c>
      <c r="AM36" s="157">
        <f t="shared" si="19"/>
        <v>2.4369051446930676</v>
      </c>
      <c r="AN36" s="312">
        <f t="shared" si="20"/>
        <v>3.0047628823362675</v>
      </c>
      <c r="AO36" s="157">
        <f t="shared" si="17"/>
        <v>2.8217482283915563</v>
      </c>
      <c r="AP36" s="157">
        <f t="shared" si="17"/>
        <v>3.0548593316653818</v>
      </c>
      <c r="AQ36" s="157">
        <f t="shared" si="17"/>
        <v>2.4088946240090925</v>
      </c>
      <c r="AR36" s="157">
        <f t="shared" si="17"/>
        <v>2.4788911781300693</v>
      </c>
      <c r="AS36" s="157">
        <f t="shared" si="17"/>
        <v>2.6460630977752024</v>
      </c>
      <c r="AT36" s="157">
        <f t="shared" si="17"/>
        <v>2.7962553403787336</v>
      </c>
      <c r="AU36" s="157">
        <f t="shared" si="17"/>
        <v>2.8847610738564002</v>
      </c>
      <c r="AV36" s="157">
        <f t="shared" si="17"/>
        <v>2.8576564297455391</v>
      </c>
      <c r="AW36" s="157">
        <f t="shared" si="17"/>
        <v>2.6836987129770473</v>
      </c>
      <c r="AX36" s="157">
        <f t="shared" si="17"/>
        <v>2.7460136100439829</v>
      </c>
      <c r="AY36" s="157" t="str">
        <f t="shared" si="24"/>
        <v/>
      </c>
      <c r="AZ36" s="52" t="str">
        <f t="shared" si="21"/>
        <v/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118928.39999999994</v>
      </c>
      <c r="O37" s="154">
        <v>115892.08999999992</v>
      </c>
      <c r="P37" s="119"/>
      <c r="Q37" s="52" t="str">
        <f t="shared" si="22"/>
        <v/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36707.814000000035</v>
      </c>
      <c r="AG37" s="154">
        <v>34019.946999999956</v>
      </c>
      <c r="AH37" s="119"/>
      <c r="AI37" s="52" t="str">
        <f t="shared" si="23"/>
        <v/>
      </c>
      <c r="AK37" s="125">
        <f t="shared" si="17"/>
        <v>2.6609147163514684</v>
      </c>
      <c r="AL37" s="157">
        <f t="shared" si="18"/>
        <v>2.4477706740286518</v>
      </c>
      <c r="AM37" s="157">
        <f t="shared" si="19"/>
        <v>2.1417496349682335</v>
      </c>
      <c r="AN37" s="312">
        <f t="shared" si="20"/>
        <v>2.5106144445623939</v>
      </c>
      <c r="AO37" s="157">
        <f t="shared" si="17"/>
        <v>3.1842521435822113</v>
      </c>
      <c r="AP37" s="157">
        <f t="shared" si="17"/>
        <v>3.3649454435831103</v>
      </c>
      <c r="AQ37" s="157">
        <f t="shared" si="17"/>
        <v>2.7034880868546924</v>
      </c>
      <c r="AR37" s="157">
        <f t="shared" si="17"/>
        <v>2.6358170139749189</v>
      </c>
      <c r="AS37" s="157">
        <f t="shared" si="17"/>
        <v>3.1656773651131371</v>
      </c>
      <c r="AT37" s="157">
        <f t="shared" si="17"/>
        <v>3.2745226936823624</v>
      </c>
      <c r="AU37" s="157">
        <f t="shared" si="17"/>
        <v>2.8372562827357921</v>
      </c>
      <c r="AV37" s="157">
        <f t="shared" si="17"/>
        <v>3.0130879305787333</v>
      </c>
      <c r="AW37" s="157">
        <f t="shared" si="17"/>
        <v>3.0865473679962108</v>
      </c>
      <c r="AX37" s="157">
        <f t="shared" si="17"/>
        <v>2.9354848117761945</v>
      </c>
      <c r="AY37" s="157" t="str">
        <f t="shared" si="24"/>
        <v/>
      </c>
      <c r="AZ37" s="52" t="str">
        <f t="shared" si="21"/>
        <v/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129569.24000000009</v>
      </c>
      <c r="O38" s="154">
        <v>126747.54999999993</v>
      </c>
      <c r="P38" s="119"/>
      <c r="Q38" s="52" t="str">
        <f t="shared" si="22"/>
        <v/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41068.909999999989</v>
      </c>
      <c r="AG38" s="154">
        <v>40394.183999999957</v>
      </c>
      <c r="AH38" s="119"/>
      <c r="AI38" s="52" t="str">
        <f t="shared" si="23"/>
        <v/>
      </c>
      <c r="AK38" s="125">
        <f t="shared" si="17"/>
        <v>3.2539314368583776</v>
      </c>
      <c r="AL38" s="157">
        <f t="shared" si="18"/>
        <v>3.1337083285605001</v>
      </c>
      <c r="AM38" s="157">
        <f t="shared" si="19"/>
        <v>2.2562326611474677</v>
      </c>
      <c r="AN38" s="312">
        <f t="shared" si="20"/>
        <v>3.3901116276712977</v>
      </c>
      <c r="AO38" s="157">
        <f t="shared" si="17"/>
        <v>3.3140091652530894</v>
      </c>
      <c r="AP38" s="157">
        <f t="shared" si="17"/>
        <v>3.4292885910740196</v>
      </c>
      <c r="AQ38" s="157">
        <f t="shared" si="17"/>
        <v>3.2799387414257781</v>
      </c>
      <c r="AR38" s="157">
        <f t="shared" si="17"/>
        <v>3.0212068642228891</v>
      </c>
      <c r="AS38" s="157">
        <f t="shared" si="17"/>
        <v>3.2532448061198354</v>
      </c>
      <c r="AT38" s="157">
        <f t="shared" si="17"/>
        <v>3.4008016340950329</v>
      </c>
      <c r="AU38" s="157">
        <f t="shared" si="17"/>
        <v>3.1623807399392989</v>
      </c>
      <c r="AV38" s="157">
        <f t="shared" si="17"/>
        <v>3.1617372629813776</v>
      </c>
      <c r="AW38" s="157">
        <f t="shared" si="17"/>
        <v>3.1696496791985473</v>
      </c>
      <c r="AX38" s="157">
        <f t="shared" si="17"/>
        <v>3.1869794721870348</v>
      </c>
      <c r="AY38" s="157" t="str">
        <f t="shared" si="24"/>
        <v/>
      </c>
      <c r="AZ38" s="52" t="str">
        <f t="shared" si="21"/>
        <v/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145878.22999999989</v>
      </c>
      <c r="P39" s="119"/>
      <c r="Q39" s="52" t="str">
        <f t="shared" si="22"/>
        <v/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48038.498999999953</v>
      </c>
      <c r="AH39" s="119"/>
      <c r="AI39" s="52" t="str">
        <f t="shared" si="23"/>
        <v/>
      </c>
      <c r="AK39" s="125">
        <f t="shared" si="17"/>
        <v>3.2414904621629503</v>
      </c>
      <c r="AL39" s="157">
        <f t="shared" si="18"/>
        <v>2.5668080317411479</v>
      </c>
      <c r="AM39" s="157">
        <f t="shared" si="19"/>
        <v>3.1227660965473962</v>
      </c>
      <c r="AN39" s="312">
        <f t="shared" si="20"/>
        <v>3.2923693141074821</v>
      </c>
      <c r="AO39" s="157">
        <f t="shared" ref="AM39:AX41" si="25">IF(X39="","",(X39/F39)*10)</f>
        <v>3.4202920027254784</v>
      </c>
      <c r="AP39" s="157">
        <f t="shared" si="25"/>
        <v>3.4483133730908344</v>
      </c>
      <c r="AQ39" s="157">
        <f t="shared" si="25"/>
        <v>3.0834533940913951</v>
      </c>
      <c r="AR39" s="157">
        <f t="shared" si="25"/>
        <v>2.9683270442133765</v>
      </c>
      <c r="AS39" s="157">
        <f t="shared" si="25"/>
        <v>3.3181225695901304</v>
      </c>
      <c r="AT39" s="157">
        <f t="shared" si="25"/>
        <v>3.2080125021789963</v>
      </c>
      <c r="AU39" s="157">
        <f t="shared" si="25"/>
        <v>3.0872727608300847</v>
      </c>
      <c r="AV39" s="157">
        <f t="shared" si="25"/>
        <v>3.0523879633076105</v>
      </c>
      <c r="AW39" s="157">
        <f t="shared" si="25"/>
        <v>3.1715278243097793</v>
      </c>
      <c r="AX39" s="157">
        <f t="shared" si="25"/>
        <v>3.2930546936304332</v>
      </c>
      <c r="AY39" s="157" t="str">
        <f t="shared" si="24"/>
        <v/>
      </c>
      <c r="AZ39" s="52" t="str">
        <f t="shared" si="21"/>
        <v/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91610.450000000084</v>
      </c>
      <c r="P40" s="119"/>
      <c r="Q40" s="52" t="str">
        <f t="shared" si="22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26870.913000000008</v>
      </c>
      <c r="AH40" s="119"/>
      <c r="AI40" s="52" t="str">
        <f t="shared" si="23"/>
        <v/>
      </c>
      <c r="AK40" s="125">
        <f t="shared" si="17"/>
        <v>2.3641849315690981</v>
      </c>
      <c r="AL40" s="158">
        <f t="shared" si="18"/>
        <v>2.3331363931299971</v>
      </c>
      <c r="AM40" s="158">
        <f t="shared" si="19"/>
        <v>1.8672394304510065</v>
      </c>
      <c r="AN40" s="312">
        <f t="shared" si="20"/>
        <v>3.0775081161693092</v>
      </c>
      <c r="AO40" s="157">
        <f t="shared" si="25"/>
        <v>3.1734234355002373</v>
      </c>
      <c r="AP40" s="157">
        <f t="shared" si="25"/>
        <v>3.0922544640903604</v>
      </c>
      <c r="AQ40" s="157">
        <f t="shared" si="25"/>
        <v>2.9933333802103839</v>
      </c>
      <c r="AR40" s="157">
        <f t="shared" si="25"/>
        <v>2.4409599211403106</v>
      </c>
      <c r="AS40" s="157">
        <f t="shared" si="25"/>
        <v>3.0553693343062638</v>
      </c>
      <c r="AT40" s="157">
        <f t="shared" si="25"/>
        <v>2.9890526462560034</v>
      </c>
      <c r="AU40" s="157">
        <f t="shared" si="25"/>
        <v>3.0440906927318663</v>
      </c>
      <c r="AV40" s="157">
        <f t="shared" si="25"/>
        <v>2.8814276072156284</v>
      </c>
      <c r="AW40" s="157">
        <f t="shared" si="25"/>
        <v>2.9726921513406346</v>
      </c>
      <c r="AX40" s="157">
        <f t="shared" si="25"/>
        <v>2.9331711611502822</v>
      </c>
      <c r="AY40" s="157" t="str">
        <f t="shared" si="24"/>
        <v/>
      </c>
      <c r="AZ40" s="52" t="str">
        <f t="shared" si="21"/>
        <v/>
      </c>
      <c r="BC40" s="105"/>
    </row>
    <row r="41" spans="1:55" ht="20.100000000000001" customHeight="1" thickBot="1" x14ac:dyDescent="0.3">
      <c r="A41" s="35" t="str">
        <f>A19</f>
        <v>jan-jul</v>
      </c>
      <c r="B41" s="167">
        <f>SUM(B29:B35)</f>
        <v>847234.55999999994</v>
      </c>
      <c r="C41" s="168">
        <f t="shared" ref="C41:P41" si="26">SUM(C29:C35)</f>
        <v>952393.34</v>
      </c>
      <c r="D41" s="168">
        <f t="shared" si="26"/>
        <v>1008268.17</v>
      </c>
      <c r="E41" s="168">
        <f t="shared" si="26"/>
        <v>1003688.8300000001</v>
      </c>
      <c r="F41" s="168">
        <f t="shared" si="26"/>
        <v>795525.87999999989</v>
      </c>
      <c r="G41" s="168">
        <f t="shared" si="26"/>
        <v>801372.49999999988</v>
      </c>
      <c r="H41" s="168">
        <f t="shared" si="26"/>
        <v>940484.81999999983</v>
      </c>
      <c r="I41" s="168">
        <f t="shared" si="26"/>
        <v>900336.41</v>
      </c>
      <c r="J41" s="168">
        <f t="shared" si="26"/>
        <v>1001878.01</v>
      </c>
      <c r="K41" s="168">
        <f t="shared" si="26"/>
        <v>894867.41999999981</v>
      </c>
      <c r="L41" s="168">
        <f t="shared" si="26"/>
        <v>821793.62999999989</v>
      </c>
      <c r="M41" s="168">
        <f t="shared" si="26"/>
        <v>894297.92999999993</v>
      </c>
      <c r="N41" s="168">
        <f t="shared" si="26"/>
        <v>855904.32999999961</v>
      </c>
      <c r="O41" s="168">
        <f t="shared" si="26"/>
        <v>833642.47999999975</v>
      </c>
      <c r="P41" s="169">
        <f t="shared" si="26"/>
        <v>974261.12999999966</v>
      </c>
      <c r="Q41" s="61">
        <f t="shared" si="22"/>
        <v>0.16867980384109019</v>
      </c>
      <c r="S41" s="109"/>
      <c r="T41" s="167">
        <f>SUM(T29:T35)</f>
        <v>201994.24299999996</v>
      </c>
      <c r="U41" s="168">
        <f t="shared" ref="U41:AH41" si="27">SUM(U29:U35)</f>
        <v>202220.37900000002</v>
      </c>
      <c r="V41" s="168">
        <f t="shared" si="27"/>
        <v>205977.98599999998</v>
      </c>
      <c r="W41" s="168">
        <f t="shared" si="27"/>
        <v>213163.93999999994</v>
      </c>
      <c r="X41" s="168">
        <f t="shared" si="27"/>
        <v>217069.87700000004</v>
      </c>
      <c r="Y41" s="168">
        <f t="shared" si="27"/>
        <v>222981.96499999997</v>
      </c>
      <c r="Z41" s="168">
        <f t="shared" si="27"/>
        <v>225058.27499999997</v>
      </c>
      <c r="AA41" s="168">
        <f t="shared" si="27"/>
        <v>228501.03399999993</v>
      </c>
      <c r="AB41" s="168">
        <f t="shared" si="27"/>
        <v>242400.71399999998</v>
      </c>
      <c r="AC41" s="168">
        <f t="shared" si="27"/>
        <v>241857.39199999996</v>
      </c>
      <c r="AD41" s="168">
        <f t="shared" si="27"/>
        <v>216287.30499999999</v>
      </c>
      <c r="AE41" s="168">
        <f t="shared" si="27"/>
        <v>244942.03500000003</v>
      </c>
      <c r="AF41" s="168">
        <f t="shared" si="27"/>
        <v>232315.908</v>
      </c>
      <c r="AG41" s="168">
        <f t="shared" si="27"/>
        <v>228065.98400000008</v>
      </c>
      <c r="AH41" s="169">
        <f t="shared" si="27"/>
        <v>239875.61000000004</v>
      </c>
      <c r="AI41" s="57">
        <f t="shared" si="23"/>
        <v>5.1781619480790068E-2</v>
      </c>
      <c r="AK41" s="199">
        <f t="shared" si="17"/>
        <v>2.3841596239888982</v>
      </c>
      <c r="AL41" s="173">
        <f t="shared" si="17"/>
        <v>2.1232863619142908</v>
      </c>
      <c r="AM41" s="173">
        <f t="shared" si="25"/>
        <v>2.0428889072239578</v>
      </c>
      <c r="AN41" s="173">
        <f t="shared" si="25"/>
        <v>2.1238050442386607</v>
      </c>
      <c r="AO41" s="173">
        <f t="shared" si="25"/>
        <v>2.7286337560759186</v>
      </c>
      <c r="AP41" s="173">
        <f t="shared" si="25"/>
        <v>2.7825008345058011</v>
      </c>
      <c r="AQ41" s="173">
        <f t="shared" si="25"/>
        <v>2.393002738736389</v>
      </c>
      <c r="AR41" s="173">
        <f t="shared" si="25"/>
        <v>2.537951719624445</v>
      </c>
      <c r="AS41" s="173">
        <f t="shared" si="25"/>
        <v>2.4194633636085094</v>
      </c>
      <c r="AT41" s="173">
        <f t="shared" si="25"/>
        <v>2.7027175936296799</v>
      </c>
      <c r="AU41" s="173">
        <f t="shared" si="25"/>
        <v>2.6318931797998975</v>
      </c>
      <c r="AV41" s="173">
        <f t="shared" si="25"/>
        <v>2.7389310293941982</v>
      </c>
      <c r="AW41" s="173">
        <f t="shared" si="25"/>
        <v>2.714274246048038</v>
      </c>
      <c r="AX41" s="173">
        <f t="shared" si="25"/>
        <v>2.7357769004285886</v>
      </c>
      <c r="AY41" s="305">
        <f>IF(AH41="","",(AH41/P41)*10)</f>
        <v>2.4621285055270565</v>
      </c>
      <c r="AZ41" s="61">
        <f t="shared" si="21"/>
        <v>-0.1000258445265263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8">SUM(E29:E31)</f>
        <v>397992.19999999995</v>
      </c>
      <c r="F42" s="154">
        <f t="shared" si="28"/>
        <v>320914.02999999997</v>
      </c>
      <c r="G42" s="154">
        <f t="shared" si="28"/>
        <v>319240.09999999998</v>
      </c>
      <c r="H42" s="154">
        <f t="shared" si="28"/>
        <v>375788.15999999986</v>
      </c>
      <c r="I42" s="154">
        <f t="shared" si="28"/>
        <v>329821.17</v>
      </c>
      <c r="J42" s="154">
        <f t="shared" si="28"/>
        <v>409296.98</v>
      </c>
      <c r="K42" s="154">
        <f t="shared" si="28"/>
        <v>362582.60999999987</v>
      </c>
      <c r="L42" s="154">
        <f t="shared" si="28"/>
        <v>323969.94999999995</v>
      </c>
      <c r="M42" s="154">
        <f t="shared" si="28"/>
        <v>371518.00999999989</v>
      </c>
      <c r="N42" s="154">
        <f t="shared" si="28"/>
        <v>343792.48999999987</v>
      </c>
      <c r="O42" s="154">
        <f t="shared" si="28"/>
        <v>335142.11999999976</v>
      </c>
      <c r="P42" s="154">
        <f>IF(P31="","",SUM(P29:P31))</f>
        <v>375858.9</v>
      </c>
      <c r="Q42" s="61">
        <f t="shared" si="22"/>
        <v>0.12149108563256773</v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29">SUM(W29:W31)</f>
        <v>84446.709999999992</v>
      </c>
      <c r="X42" s="154">
        <f t="shared" si="29"/>
        <v>88812.746000000028</v>
      </c>
      <c r="Y42" s="154">
        <f t="shared" si="29"/>
        <v>88470.203999999969</v>
      </c>
      <c r="Z42" s="154">
        <f t="shared" si="29"/>
        <v>91011.791000000027</v>
      </c>
      <c r="AA42" s="154">
        <f t="shared" si="29"/>
        <v>89366.013999999952</v>
      </c>
      <c r="AB42" s="154">
        <f t="shared" si="29"/>
        <v>99643.168000000005</v>
      </c>
      <c r="AC42" s="154">
        <f t="shared" si="29"/>
        <v>99340.117999999988</v>
      </c>
      <c r="AD42" s="154">
        <f t="shared" si="29"/>
        <v>86053.720000000016</v>
      </c>
      <c r="AE42" s="154">
        <f t="shared" si="29"/>
        <v>101509.05600000001</v>
      </c>
      <c r="AF42" s="154">
        <f t="shared" si="29"/>
        <v>96896.077000000019</v>
      </c>
      <c r="AG42" s="154">
        <f t="shared" si="29"/>
        <v>93942.661000000022</v>
      </c>
      <c r="AH42" s="154">
        <f>IF(AH31="","",SUM(AH29:AH31))</f>
        <v>98245.534000000043</v>
      </c>
      <c r="AI42" s="52">
        <f t="shared" si="23"/>
        <v>4.5803184135906269E-2</v>
      </c>
      <c r="AK42" s="197">
        <f t="shared" si="17"/>
        <v>2.4364590200545351</v>
      </c>
      <c r="AL42" s="156">
        <f t="shared" si="17"/>
        <v>2.3667894900255999</v>
      </c>
      <c r="AM42" s="156">
        <f t="shared" si="17"/>
        <v>1.9850252923809542</v>
      </c>
      <c r="AN42" s="156">
        <f t="shared" si="17"/>
        <v>2.1218182165379122</v>
      </c>
      <c r="AO42" s="156">
        <f t="shared" si="17"/>
        <v>2.7674934000236773</v>
      </c>
      <c r="AP42" s="156">
        <f t="shared" si="17"/>
        <v>2.7712747865947911</v>
      </c>
      <c r="AQ42" s="156">
        <f t="shared" si="17"/>
        <v>2.4218908599994227</v>
      </c>
      <c r="AR42" s="156">
        <f t="shared" si="17"/>
        <v>2.7095293488892769</v>
      </c>
      <c r="AS42" s="156">
        <f t="shared" si="17"/>
        <v>2.4344955587016552</v>
      </c>
      <c r="AT42" s="156">
        <f t="shared" si="17"/>
        <v>2.7397926778672597</v>
      </c>
      <c r="AU42" s="156">
        <f t="shared" si="17"/>
        <v>2.6562253690504329</v>
      </c>
      <c r="AV42" s="156">
        <f t="shared" si="17"/>
        <v>2.7322782009948869</v>
      </c>
      <c r="AW42" s="156">
        <f t="shared" si="17"/>
        <v>2.81844658677681</v>
      </c>
      <c r="AX42" s="156">
        <f t="shared" si="17"/>
        <v>2.8030693665123345</v>
      </c>
      <c r="AY42" s="303">
        <f>IF(AH42="","",(AH42/P42)*10)</f>
        <v>2.6138940437488651</v>
      </c>
      <c r="AZ42" s="61">
        <f t="shared" si="21"/>
        <v>-6.748863407502724E-2</v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30">SUM(E32:E34)</f>
        <v>452362.07000000007</v>
      </c>
      <c r="F43" s="154">
        <f t="shared" si="30"/>
        <v>346745.78999999992</v>
      </c>
      <c r="G43" s="154">
        <f t="shared" si="30"/>
        <v>356512.32999999996</v>
      </c>
      <c r="H43" s="154">
        <f t="shared" si="30"/>
        <v>427716.65999999992</v>
      </c>
      <c r="I43" s="154">
        <f t="shared" si="30"/>
        <v>426590.23</v>
      </c>
      <c r="J43" s="154">
        <f t="shared" si="30"/>
        <v>454858.03</v>
      </c>
      <c r="K43" s="154">
        <f t="shared" si="30"/>
        <v>390784.71999999991</v>
      </c>
      <c r="L43" s="154">
        <f t="shared" si="30"/>
        <v>348578.50999999989</v>
      </c>
      <c r="M43" s="154">
        <f t="shared" si="30"/>
        <v>402799.82999999984</v>
      </c>
      <c r="N43" s="154">
        <f t="shared" si="30"/>
        <v>382135.83999999973</v>
      </c>
      <c r="O43" s="154">
        <f t="shared" si="30"/>
        <v>374274.08</v>
      </c>
      <c r="P43" s="154">
        <f>IF(P34="","",SUM(P32:P34))</f>
        <v>458609.44</v>
      </c>
      <c r="Q43" s="52">
        <f t="shared" si="22"/>
        <v>0.22533048508194845</v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31">SUM(W32:W34)</f>
        <v>94857.412999999986</v>
      </c>
      <c r="X43" s="154">
        <f t="shared" si="31"/>
        <v>91989.164000000033</v>
      </c>
      <c r="Y43" s="154">
        <f t="shared" si="31"/>
        <v>97881.056000000011</v>
      </c>
      <c r="Z43" s="154">
        <f t="shared" si="31"/>
        <v>97771.116999999969</v>
      </c>
      <c r="AA43" s="154">
        <f t="shared" si="31"/>
        <v>103996.73799999995</v>
      </c>
      <c r="AB43" s="154">
        <f t="shared" si="31"/>
        <v>107258.03199999998</v>
      </c>
      <c r="AC43" s="154">
        <f t="shared" si="31"/>
        <v>100592.079</v>
      </c>
      <c r="AD43" s="154">
        <f t="shared" si="31"/>
        <v>90380.885999999999</v>
      </c>
      <c r="AE43" s="154">
        <f t="shared" si="31"/>
        <v>108425.69100000005</v>
      </c>
      <c r="AF43" s="154">
        <f t="shared" si="31"/>
        <v>101593.97399999999</v>
      </c>
      <c r="AG43" s="154">
        <f t="shared" si="31"/>
        <v>100714.11700000004</v>
      </c>
      <c r="AH43" s="154">
        <f>IF(AH34="","",SUM(AH32:AH34))</f>
        <v>106668.57699999998</v>
      </c>
      <c r="AI43" s="52">
        <f t="shared" si="23"/>
        <v>5.9122396912837265E-2</v>
      </c>
      <c r="AK43" s="198">
        <f t="shared" si="17"/>
        <v>2.2750732862824821</v>
      </c>
      <c r="AL43" s="157">
        <f t="shared" si="17"/>
        <v>1.9521934010893327</v>
      </c>
      <c r="AM43" s="157">
        <f t="shared" si="17"/>
        <v>2.0898434558003469</v>
      </c>
      <c r="AN43" s="157">
        <f t="shared" si="17"/>
        <v>2.0969356029341712</v>
      </c>
      <c r="AO43" s="157">
        <f t="shared" si="17"/>
        <v>2.6529280715996597</v>
      </c>
      <c r="AP43" s="157">
        <f t="shared" si="17"/>
        <v>2.7455167118623924</v>
      </c>
      <c r="AQ43" s="157">
        <f t="shared" si="17"/>
        <v>2.2858851698692302</v>
      </c>
      <c r="AR43" s="157">
        <f t="shared" si="17"/>
        <v>2.4378602857360319</v>
      </c>
      <c r="AS43" s="157">
        <f t="shared" si="17"/>
        <v>2.3580551496474618</v>
      </c>
      <c r="AT43" s="157">
        <f t="shared" si="17"/>
        <v>2.5741047142273121</v>
      </c>
      <c r="AU43" s="157">
        <f t="shared" si="17"/>
        <v>2.5928415954270969</v>
      </c>
      <c r="AV43" s="157">
        <f t="shared" si="17"/>
        <v>2.6918008133220934</v>
      </c>
      <c r="AW43" s="157">
        <f t="shared" si="17"/>
        <v>2.6585827176011563</v>
      </c>
      <c r="AX43" s="157">
        <f t="shared" si="17"/>
        <v>2.6909188314616932</v>
      </c>
      <c r="AY43" s="303">
        <f t="shared" ref="AY43:AY45" si="32">IF(AH43="","",(AH43/P43)*10)</f>
        <v>2.3259132433034955</v>
      </c>
      <c r="AZ43" s="52">
        <f>IF(AY43="","",(AY43-AX43)/AX43)</f>
        <v>-0.13564347757004941</v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3">SUM(E35:E37)</f>
        <v>380039.47999999986</v>
      </c>
      <c r="F44" s="154">
        <f t="shared" si="33"/>
        <v>326934.71000000002</v>
      </c>
      <c r="G44" s="154">
        <f t="shared" si="33"/>
        <v>312275.05999999988</v>
      </c>
      <c r="H44" s="154">
        <f t="shared" si="33"/>
        <v>397927.66000000009</v>
      </c>
      <c r="I44" s="154">
        <f t="shared" si="33"/>
        <v>401306.53999999992</v>
      </c>
      <c r="J44" s="154">
        <f t="shared" si="33"/>
        <v>370175.25</v>
      </c>
      <c r="K44" s="154">
        <f t="shared" si="33"/>
        <v>378308.29999999981</v>
      </c>
      <c r="L44" s="154">
        <f t="shared" si="33"/>
        <v>363918.54</v>
      </c>
      <c r="M44" s="154">
        <f t="shared" si="33"/>
        <v>337143.84999999986</v>
      </c>
      <c r="N44" s="154">
        <f t="shared" si="33"/>
        <v>356836.42999999993</v>
      </c>
      <c r="O44" s="154">
        <f t="shared" si="33"/>
        <v>341941.69999999978</v>
      </c>
      <c r="P44" s="154"/>
      <c r="Q44" s="52" t="str">
        <f t="shared" si="22"/>
        <v/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G44" si="34">SUM(W35:W37)</f>
        <v>95010.713999999993</v>
      </c>
      <c r="X44" s="154">
        <f t="shared" si="34"/>
        <v>96933.330000000016</v>
      </c>
      <c r="Y44" s="154">
        <f t="shared" si="34"/>
        <v>97029.099999999919</v>
      </c>
      <c r="Z44" s="154">
        <f t="shared" si="34"/>
        <v>103464.25199999993</v>
      </c>
      <c r="AA44" s="154">
        <f t="shared" si="34"/>
        <v>101256.62400000007</v>
      </c>
      <c r="AB44" s="154">
        <f t="shared" si="34"/>
        <v>103099.24100000001</v>
      </c>
      <c r="AC44" s="154">
        <f t="shared" si="34"/>
        <v>114633.18400000001</v>
      </c>
      <c r="AD44" s="154">
        <f t="shared" si="34"/>
        <v>101186.17999999993</v>
      </c>
      <c r="AE44" s="154">
        <f t="shared" si="34"/>
        <v>99045.043999999994</v>
      </c>
      <c r="AF44" s="154">
        <f t="shared" si="34"/>
        <v>99499.376000000018</v>
      </c>
      <c r="AG44" s="154">
        <f t="shared" si="34"/>
        <v>95389.977999999945</v>
      </c>
      <c r="AH44" s="154"/>
      <c r="AI44" s="52" t="str">
        <f t="shared" si="23"/>
        <v/>
      </c>
      <c r="AK44" s="198">
        <f t="shared" si="17"/>
        <v>2.613554504687233</v>
      </c>
      <c r="AL44" s="157">
        <f t="shared" si="17"/>
        <v>2.3424497621770386</v>
      </c>
      <c r="AM44" s="157">
        <f t="shared" si="17"/>
        <v>2.1934914163029777</v>
      </c>
      <c r="AN44" s="157">
        <f t="shared" si="17"/>
        <v>2.5000222082189993</v>
      </c>
      <c r="AO44" s="157">
        <f t="shared" si="17"/>
        <v>2.9649140037776966</v>
      </c>
      <c r="AP44" s="157">
        <f t="shared" si="17"/>
        <v>3.1071677642140223</v>
      </c>
      <c r="AQ44" s="157">
        <f t="shared" si="17"/>
        <v>2.6000769084511473</v>
      </c>
      <c r="AR44" s="157">
        <f t="shared" si="17"/>
        <v>2.5231740305054604</v>
      </c>
      <c r="AS44" s="157">
        <f t="shared" si="17"/>
        <v>2.7851467919586739</v>
      </c>
      <c r="AT44" s="157">
        <f t="shared" si="17"/>
        <v>3.0301524973150222</v>
      </c>
      <c r="AU44" s="157">
        <f t="shared" si="17"/>
        <v>2.780462352921067</v>
      </c>
      <c r="AV44" s="157">
        <f t="shared" si="17"/>
        <v>2.9377680773355359</v>
      </c>
      <c r="AW44" s="157">
        <f t="shared" si="17"/>
        <v>2.7883749425472066</v>
      </c>
      <c r="AX44" s="157">
        <f t="shared" si="17"/>
        <v>2.789656189929453</v>
      </c>
      <c r="AY44" s="303" t="str">
        <f t="shared" si="32"/>
        <v/>
      </c>
      <c r="AZ44" s="52" t="str">
        <f>IF(AY44="","",(AY44-AX44)/AX44)</f>
        <v/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5">IF(E40="","",SUM(E38:E40))</f>
        <v>407657.96999999974</v>
      </c>
      <c r="F45" s="155">
        <f t="shared" si="35"/>
        <v>389896.20999999979</v>
      </c>
      <c r="G45" s="155">
        <f t="shared" si="35"/>
        <v>414494.53</v>
      </c>
      <c r="H45" s="155">
        <f t="shared" si="35"/>
        <v>445352.96000000014</v>
      </c>
      <c r="I45" s="155">
        <f t="shared" si="35"/>
        <v>520911.64999999973</v>
      </c>
      <c r="J45" s="155">
        <f t="shared" si="35"/>
        <v>447178.6</v>
      </c>
      <c r="K45" s="155">
        <f t="shared" si="35"/>
        <v>436294.14999999967</v>
      </c>
      <c r="L45" s="155">
        <f t="shared" si="35"/>
        <v>375280.25999999972</v>
      </c>
      <c r="M45" s="155">
        <f t="shared" si="35"/>
        <v>397265.69</v>
      </c>
      <c r="N45" s="155">
        <f t="shared" si="35"/>
        <v>385842.90000000014</v>
      </c>
      <c r="O45" s="155">
        <f t="shared" si="35"/>
        <v>364236.22999999986</v>
      </c>
      <c r="P45" s="155"/>
      <c r="Q45" s="55" t="str">
        <f t="shared" si="22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6">IF(W40="","",SUM(W38:W40))</f>
        <v>133283.21699999986</v>
      </c>
      <c r="X45" s="155">
        <f t="shared" si="36"/>
        <v>129217.92900000005</v>
      </c>
      <c r="Y45" s="155">
        <f t="shared" si="36"/>
        <v>138507.0309999999</v>
      </c>
      <c r="Z45" s="155">
        <f t="shared" si="36"/>
        <v>139017.64100000003</v>
      </c>
      <c r="AA45" s="155">
        <f t="shared" si="36"/>
        <v>147745.076</v>
      </c>
      <c r="AB45" s="155">
        <f t="shared" si="36"/>
        <v>144201.65400000001</v>
      </c>
      <c r="AC45" s="155">
        <f t="shared" si="36"/>
        <v>140364.57099999997</v>
      </c>
      <c r="AD45" s="155">
        <f t="shared" si="36"/>
        <v>116333.356</v>
      </c>
      <c r="AE45" s="155">
        <f t="shared" si="36"/>
        <v>120666.09900000007</v>
      </c>
      <c r="AF45" s="155">
        <f t="shared" si="36"/>
        <v>120177.06299999999</v>
      </c>
      <c r="AG45" s="155">
        <f t="shared" si="36"/>
        <v>115303.5959999999</v>
      </c>
      <c r="AH45" s="155"/>
      <c r="AI45" s="55" t="str">
        <f t="shared" si="23"/>
        <v/>
      </c>
      <c r="AK45" s="200">
        <f t="shared" ref="AK45:AL45" si="37">(T45/B45)*10</f>
        <v>2.9376034082439215</v>
      </c>
      <c r="AL45" s="158">
        <f t="shared" si="37"/>
        <v>2.642822586054681</v>
      </c>
      <c r="AM45" s="158">
        <f t="shared" ref="AM45:AX45" si="38">IF(V40="","",(V45/D45)*10)</f>
        <v>2.3651800960558829</v>
      </c>
      <c r="AN45" s="158">
        <f t="shared" si="38"/>
        <v>3.2694863539648189</v>
      </c>
      <c r="AO45" s="158">
        <f t="shared" si="38"/>
        <v>3.3141622228130947</v>
      </c>
      <c r="AP45" s="158">
        <f t="shared" si="38"/>
        <v>3.3415888745262787</v>
      </c>
      <c r="AQ45" s="158">
        <f t="shared" si="38"/>
        <v>3.1215160442629593</v>
      </c>
      <c r="AR45" s="158">
        <f t="shared" si="38"/>
        <v>2.8362789736032989</v>
      </c>
      <c r="AS45" s="158">
        <f t="shared" si="38"/>
        <v>3.2246993483140747</v>
      </c>
      <c r="AT45" s="158">
        <f t="shared" si="38"/>
        <v>3.2172003910664415</v>
      </c>
      <c r="AU45" s="158">
        <f t="shared" si="38"/>
        <v>3.0999060808580792</v>
      </c>
      <c r="AV45" s="158">
        <f t="shared" si="38"/>
        <v>3.0374155643795984</v>
      </c>
      <c r="AW45" s="158">
        <f t="shared" si="38"/>
        <v>3.1146630662375792</v>
      </c>
      <c r="AX45" s="158">
        <f t="shared" si="38"/>
        <v>3.1656267691986582</v>
      </c>
      <c r="AY45" s="304" t="str">
        <f t="shared" si="32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43" t="s">
        <v>15</v>
      </c>
      <c r="B48" s="345" t="s">
        <v>72</v>
      </c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40"/>
      <c r="Q48" s="341" t="s">
        <v>146</v>
      </c>
      <c r="S48" s="346" t="s">
        <v>3</v>
      </c>
      <c r="T48" s="338" t="s">
        <v>72</v>
      </c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40"/>
      <c r="AI48" s="341" t="s">
        <v>146</v>
      </c>
      <c r="AK48" s="338" t="s">
        <v>72</v>
      </c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40"/>
      <c r="AZ48" s="341" t="str">
        <f>AI48</f>
        <v>D       2024/2023</v>
      </c>
      <c r="BC48" s="105"/>
    </row>
    <row r="49" spans="1:55" ht="20.100000000000001" customHeight="1" thickBot="1" x14ac:dyDescent="0.3">
      <c r="A49" s="344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42"/>
      <c r="S49" s="347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2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42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128442.52999999994</v>
      </c>
      <c r="O51" s="204">
        <v>135845.95999999993</v>
      </c>
      <c r="P51" s="112">
        <v>119105.62999999995</v>
      </c>
      <c r="Q51" s="61">
        <f>IF(P51="","",(P51-O51)/O51)</f>
        <v>-0.12323023813148359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35625.285999999986</v>
      </c>
      <c r="AG51" s="153">
        <v>34829.965000000018</v>
      </c>
      <c r="AH51" s="112">
        <v>35173.208999999988</v>
      </c>
      <c r="AI51" s="61">
        <f>(AH51-AG51)/AG51</f>
        <v>9.8548476864667965E-3</v>
      </c>
      <c r="AK51" s="197">
        <f t="shared" ref="AK51:AX66" si="39">(T51/B51)*10</f>
        <v>1.8403950095881081</v>
      </c>
      <c r="AL51" s="156">
        <f t="shared" si="39"/>
        <v>2.1615227579625658</v>
      </c>
      <c r="AM51" s="156">
        <f t="shared" si="39"/>
        <v>1.6233752122420044</v>
      </c>
      <c r="AN51" s="156">
        <f t="shared" si="39"/>
        <v>2.1365698136809841</v>
      </c>
      <c r="AO51" s="156">
        <f t="shared" si="39"/>
        <v>1.9118665881821473</v>
      </c>
      <c r="AP51" s="156">
        <f t="shared" si="39"/>
        <v>2.084887683249244</v>
      </c>
      <c r="AQ51" s="156">
        <f t="shared" si="39"/>
        <v>2.5496644283820684</v>
      </c>
      <c r="AR51" s="156">
        <f t="shared" si="39"/>
        <v>2.3022728777371348</v>
      </c>
      <c r="AS51" s="156">
        <f t="shared" si="39"/>
        <v>2.6245023255663726</v>
      </c>
      <c r="AT51" s="156">
        <f t="shared" si="39"/>
        <v>2.5168305052232003</v>
      </c>
      <c r="AU51" s="156">
        <f t="shared" si="39"/>
        <v>2.5770024051709339</v>
      </c>
      <c r="AV51" s="156">
        <f t="shared" si="39"/>
        <v>2.4558880613738214</v>
      </c>
      <c r="AW51" s="156">
        <f t="shared" si="39"/>
        <v>2.7736362714125922</v>
      </c>
      <c r="AX51" s="156">
        <f t="shared" si="39"/>
        <v>2.5639308669908205</v>
      </c>
      <c r="AY51" s="156">
        <f>(AH51/P51)*10</f>
        <v>2.953110528864169</v>
      </c>
      <c r="AZ51" s="61">
        <f t="shared" ref="AZ51:AZ67" si="40">IF(AY51="","",(AY51-AX51)/AX51)</f>
        <v>0.15179023228895114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138621.97000000006</v>
      </c>
      <c r="O52" s="202">
        <v>126695.67999999996</v>
      </c>
      <c r="P52" s="119">
        <v>144478.41999999987</v>
      </c>
      <c r="Q52" s="52">
        <f t="shared" ref="Q52:Q67" si="41">IF(P52="","",(P52-O52)/O52)</f>
        <v>0.14035790328446801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37504.74399999997</v>
      </c>
      <c r="AG52" s="154">
        <v>37623.063000000031</v>
      </c>
      <c r="AH52" s="119">
        <v>39609.892000000014</v>
      </c>
      <c r="AI52" s="52">
        <f>IF(AH52="","",(AH52-AG52)/AG52)</f>
        <v>5.2808805067253078E-2</v>
      </c>
      <c r="AK52" s="198">
        <f t="shared" si="39"/>
        <v>1.9828769390109828</v>
      </c>
      <c r="AL52" s="157">
        <f t="shared" si="39"/>
        <v>1.9988227993313985</v>
      </c>
      <c r="AM52" s="157">
        <f t="shared" si="39"/>
        <v>1.9749874173279136</v>
      </c>
      <c r="AN52" s="157">
        <f t="shared" si="39"/>
        <v>2.0345965286625685</v>
      </c>
      <c r="AO52" s="157">
        <f t="shared" si="39"/>
        <v>2.0060953800975545</v>
      </c>
      <c r="AP52" s="157">
        <f t="shared" si="39"/>
        <v>2.0568406639230217</v>
      </c>
      <c r="AQ52" s="157">
        <f t="shared" si="39"/>
        <v>2.6533769046368283</v>
      </c>
      <c r="AR52" s="157">
        <f t="shared" si="39"/>
        <v>2.647838667682183</v>
      </c>
      <c r="AS52" s="157">
        <f t="shared" si="39"/>
        <v>2.631341738074287</v>
      </c>
      <c r="AT52" s="157">
        <f t="shared" si="39"/>
        <v>2.536018842558001</v>
      </c>
      <c r="AU52" s="157">
        <f t="shared" si="39"/>
        <v>2.4832292547690611</v>
      </c>
      <c r="AV52" s="157">
        <f t="shared" si="39"/>
        <v>2.5417049850064632</v>
      </c>
      <c r="AW52" s="157">
        <f t="shared" si="39"/>
        <v>2.7055411202134811</v>
      </c>
      <c r="AX52" s="157">
        <f t="shared" si="39"/>
        <v>2.9695616298835166</v>
      </c>
      <c r="AY52" s="157">
        <f>IF(AH52="","",(AH52/P52)*10)</f>
        <v>2.7415784308826225</v>
      </c>
      <c r="AZ52" s="52">
        <f t="shared" si="40"/>
        <v>-7.6773351563623499E-2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144711.76999999996</v>
      </c>
      <c r="O53" s="202">
        <v>149718.07000000007</v>
      </c>
      <c r="P53" s="119">
        <v>147491.2500000002</v>
      </c>
      <c r="Q53" s="52">
        <f t="shared" si="41"/>
        <v>-1.4873421758641829E-2</v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41236.967000000033</v>
      </c>
      <c r="AG53" s="154">
        <v>43646.609000000048</v>
      </c>
      <c r="AH53" s="119">
        <v>41552.390000000029</v>
      </c>
      <c r="AI53" s="52">
        <f t="shared" ref="AI53:AI67" si="42">IF(AH53="","",(AH53-AG53)/AG53)</f>
        <v>-4.7981253251541643E-2</v>
      </c>
      <c r="AK53" s="198">
        <f t="shared" si="39"/>
        <v>2.0077226683000542</v>
      </c>
      <c r="AL53" s="157">
        <f t="shared" si="39"/>
        <v>1.8315235126543004</v>
      </c>
      <c r="AM53" s="157">
        <f t="shared" si="39"/>
        <v>1.8119557041330736</v>
      </c>
      <c r="AN53" s="157">
        <f t="shared" si="39"/>
        <v>2.0167206334389824</v>
      </c>
      <c r="AO53" s="157">
        <f t="shared" si="39"/>
        <v>1.9826132412987234</v>
      </c>
      <c r="AP53" s="157">
        <f t="shared" si="39"/>
        <v>2.113228319300315</v>
      </c>
      <c r="AQ53" s="157">
        <f t="shared" si="39"/>
        <v>2.602660007755369</v>
      </c>
      <c r="AR53" s="157">
        <f t="shared" si="39"/>
        <v>2.6739934021991134</v>
      </c>
      <c r="AS53" s="157">
        <f t="shared" si="39"/>
        <v>2.617554001228326</v>
      </c>
      <c r="AT53" s="157">
        <f t="shared" si="39"/>
        <v>2.609925131515602</v>
      </c>
      <c r="AU53" s="157">
        <f t="shared" si="39"/>
        <v>2.6161012043466729</v>
      </c>
      <c r="AV53" s="157">
        <f t="shared" si="39"/>
        <v>2.8377757985763976</v>
      </c>
      <c r="AW53" s="157">
        <f t="shared" si="39"/>
        <v>2.8495931602522755</v>
      </c>
      <c r="AX53" s="157">
        <f t="shared" si="39"/>
        <v>2.9152532489899201</v>
      </c>
      <c r="AY53" s="157">
        <f t="shared" ref="AY53:AY63" si="43">IF(AH53="","",(AH53/P53)*10)</f>
        <v>2.8172783131202679</v>
      </c>
      <c r="AZ53" s="52">
        <f t="shared" si="40"/>
        <v>-3.3607692883490886E-2</v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130093.26000000001</v>
      </c>
      <c r="O54" s="202">
        <v>125268.65</v>
      </c>
      <c r="P54" s="119">
        <v>173231.31999999992</v>
      </c>
      <c r="Q54" s="52">
        <f t="shared" si="41"/>
        <v>0.38287847757599308</v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37368.313000000038</v>
      </c>
      <c r="AG54" s="154">
        <v>37518.492999999988</v>
      </c>
      <c r="AH54" s="119">
        <v>47157.331999999973</v>
      </c>
      <c r="AI54" s="52">
        <f t="shared" si="42"/>
        <v>0.25690901284334605</v>
      </c>
      <c r="AK54" s="198">
        <f t="shared" si="39"/>
        <v>1.9069227134443323</v>
      </c>
      <c r="AL54" s="157">
        <f t="shared" si="39"/>
        <v>1.915464103514757</v>
      </c>
      <c r="AM54" s="157">
        <f t="shared" si="39"/>
        <v>1.8761332001822941</v>
      </c>
      <c r="AN54" s="157">
        <f t="shared" si="39"/>
        <v>1.8126793237794652</v>
      </c>
      <c r="AO54" s="157">
        <f t="shared" si="39"/>
        <v>2.2034024597762674</v>
      </c>
      <c r="AP54" s="157">
        <f t="shared" si="39"/>
        <v>1.9447659298682476</v>
      </c>
      <c r="AQ54" s="157">
        <f t="shared" si="39"/>
        <v>2.43607496637682</v>
      </c>
      <c r="AR54" s="157">
        <f t="shared" si="39"/>
        <v>2.3737374992869791</v>
      </c>
      <c r="AS54" s="157">
        <f t="shared" si="39"/>
        <v>2.3781815706915439</v>
      </c>
      <c r="AT54" s="157">
        <f t="shared" si="39"/>
        <v>2.4789600355286541</v>
      </c>
      <c r="AU54" s="157">
        <f t="shared" si="39"/>
        <v>2.7486232264577093</v>
      </c>
      <c r="AV54" s="157">
        <f t="shared" si="39"/>
        <v>2.7144993314116017</v>
      </c>
      <c r="AW54" s="157">
        <f t="shared" si="39"/>
        <v>2.8724249818937606</v>
      </c>
      <c r="AX54" s="157">
        <f t="shared" si="39"/>
        <v>2.9950424946704537</v>
      </c>
      <c r="AY54" s="157">
        <f t="shared" si="43"/>
        <v>2.7222174373548613</v>
      </c>
      <c r="AZ54" s="52">
        <f t="shared" si="40"/>
        <v>-9.1092215820333958E-2</v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147343.25999999983</v>
      </c>
      <c r="O55" s="202">
        <v>152760.93999999997</v>
      </c>
      <c r="P55" s="119">
        <v>158755.37</v>
      </c>
      <c r="Q55" s="52">
        <f t="shared" si="41"/>
        <v>3.9240593832428783E-2</v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42292.585999999959</v>
      </c>
      <c r="AG55" s="154">
        <v>46134.500000000058</v>
      </c>
      <c r="AH55" s="119">
        <v>44571.941000000064</v>
      </c>
      <c r="AI55" s="52">
        <f t="shared" si="42"/>
        <v>-3.3869642024948618E-2</v>
      </c>
      <c r="AK55" s="198">
        <f t="shared" si="39"/>
        <v>1.7520340711061637</v>
      </c>
      <c r="AL55" s="157">
        <f t="shared" si="39"/>
        <v>1.7517428736684229</v>
      </c>
      <c r="AM55" s="157">
        <f t="shared" si="39"/>
        <v>1.726322321385233</v>
      </c>
      <c r="AN55" s="157">
        <f t="shared" si="39"/>
        <v>2.0015272066699175</v>
      </c>
      <c r="AO55" s="157">
        <f t="shared" si="39"/>
        <v>2.0864842867894087</v>
      </c>
      <c r="AP55" s="157">
        <f t="shared" si="39"/>
        <v>2.3291488172697856</v>
      </c>
      <c r="AQ55" s="157">
        <f t="shared" si="39"/>
        <v>2.331685483786639</v>
      </c>
      <c r="AR55" s="157">
        <f t="shared" si="39"/>
        <v>2.4456093561553693</v>
      </c>
      <c r="AS55" s="157">
        <f t="shared" si="39"/>
        <v>2.5166896261109475</v>
      </c>
      <c r="AT55" s="157">
        <f t="shared" si="39"/>
        <v>2.3149959655163963</v>
      </c>
      <c r="AU55" s="157">
        <f t="shared" si="39"/>
        <v>2.5229270215366979</v>
      </c>
      <c r="AV55" s="157">
        <f t="shared" si="39"/>
        <v>2.6525523763560646</v>
      </c>
      <c r="AW55" s="157">
        <f t="shared" si="39"/>
        <v>2.870344120253618</v>
      </c>
      <c r="AX55" s="157">
        <f t="shared" si="39"/>
        <v>3.0200455692404136</v>
      </c>
      <c r="AY55" s="157">
        <f t="shared" si="43"/>
        <v>2.8075863512522488</v>
      </c>
      <c r="AZ55" s="52">
        <f t="shared" si="40"/>
        <v>-7.0349672916227374E-2</v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133743.93000000002</v>
      </c>
      <c r="O56" s="202">
        <v>179974.41000000009</v>
      </c>
      <c r="P56" s="119">
        <v>142680.08000000005</v>
      </c>
      <c r="Q56" s="52">
        <f t="shared" si="41"/>
        <v>-0.20722018202476689</v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38238.687999999995</v>
      </c>
      <c r="AG56" s="154">
        <v>52447.296999999984</v>
      </c>
      <c r="AH56" s="119">
        <v>39946.546000000031</v>
      </c>
      <c r="AI56" s="52">
        <f t="shared" si="42"/>
        <v>-0.23834881328583923</v>
      </c>
      <c r="AK56" s="198">
        <f t="shared" si="39"/>
        <v>2.1642824699311363</v>
      </c>
      <c r="AL56" s="157">
        <f t="shared" si="39"/>
        <v>1.6258312843389231</v>
      </c>
      <c r="AM56" s="157">
        <f t="shared" si="39"/>
        <v>1.8444156881700937</v>
      </c>
      <c r="AN56" s="157">
        <f t="shared" si="39"/>
        <v>2.2679253964330508</v>
      </c>
      <c r="AO56" s="157">
        <f t="shared" si="39"/>
        <v>1.9775145141985686</v>
      </c>
      <c r="AP56" s="157">
        <f t="shared" si="39"/>
        <v>2.2301042720461464</v>
      </c>
      <c r="AQ56" s="157">
        <f t="shared" si="39"/>
        <v>2.4649217088977964</v>
      </c>
      <c r="AR56" s="157">
        <f t="shared" si="39"/>
        <v>2.2994092133916011</v>
      </c>
      <c r="AS56" s="157">
        <f t="shared" si="39"/>
        <v>2.5374049995421668</v>
      </c>
      <c r="AT56" s="157">
        <f t="shared" si="39"/>
        <v>2.5635245583717103</v>
      </c>
      <c r="AU56" s="157">
        <f t="shared" si="39"/>
        <v>2.3079094660369694</v>
      </c>
      <c r="AV56" s="157">
        <f t="shared" si="39"/>
        <v>2.6287498593130412</v>
      </c>
      <c r="AW56" s="157">
        <f t="shared" si="39"/>
        <v>2.8590970820133661</v>
      </c>
      <c r="AX56" s="157">
        <f t="shared" si="39"/>
        <v>2.9141530176428949</v>
      </c>
      <c r="AY56" s="157">
        <f t="shared" si="43"/>
        <v>2.7997283152630708</v>
      </c>
      <c r="AZ56" s="52">
        <f t="shared" si="40"/>
        <v>-3.9265166134747544E-2</v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166050.54000000004</v>
      </c>
      <c r="O57" s="202">
        <v>174519.88999999949</v>
      </c>
      <c r="P57" s="119">
        <v>205844.04000000018</v>
      </c>
      <c r="Q57" s="52">
        <f t="shared" si="41"/>
        <v>0.17948756442604213</v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48307.429000000004</v>
      </c>
      <c r="AG57" s="154">
        <v>53460.32900000002</v>
      </c>
      <c r="AH57" s="119">
        <v>57260.419000000016</v>
      </c>
      <c r="AI57" s="52">
        <f t="shared" si="42"/>
        <v>7.1082428243193094E-2</v>
      </c>
      <c r="AK57" s="198">
        <f t="shared" si="39"/>
        <v>1.78028436914874</v>
      </c>
      <c r="AL57" s="157">
        <f t="shared" si="39"/>
        <v>1.8490670998920886</v>
      </c>
      <c r="AM57" s="157">
        <f t="shared" si="39"/>
        <v>2.0713675613226452</v>
      </c>
      <c r="AN57" s="157">
        <f t="shared" si="39"/>
        <v>2.6398668876056313</v>
      </c>
      <c r="AO57" s="157">
        <f t="shared" si="39"/>
        <v>2.1564433770399614</v>
      </c>
      <c r="AP57" s="157">
        <f t="shared" si="39"/>
        <v>2.2613040218962874</v>
      </c>
      <c r="AQ57" s="157">
        <f t="shared" si="39"/>
        <v>2.3003462816760107</v>
      </c>
      <c r="AR57" s="157">
        <f t="shared" si="39"/>
        <v>2.695125703096739</v>
      </c>
      <c r="AS57" s="157">
        <f t="shared" si="39"/>
        <v>2.7967861439132284</v>
      </c>
      <c r="AT57" s="157">
        <f t="shared" si="39"/>
        <v>2.7346902490333531</v>
      </c>
      <c r="AU57" s="157">
        <f t="shared" si="39"/>
        <v>2.5669833050728972</v>
      </c>
      <c r="AV57" s="157">
        <f t="shared" si="39"/>
        <v>2.8743178526367079</v>
      </c>
      <c r="AW57" s="157">
        <f t="shared" si="39"/>
        <v>2.9092003555062207</v>
      </c>
      <c r="AX57" s="157">
        <f t="shared" si="39"/>
        <v>3.0632800077974021</v>
      </c>
      <c r="AY57" s="157">
        <f t="shared" si="43"/>
        <v>2.7817380090285813</v>
      </c>
      <c r="AZ57" s="52">
        <f t="shared" si="40"/>
        <v>-9.1908672420468226E-2</v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142573.68000000008</v>
      </c>
      <c r="O58" s="202">
        <v>163498.75999999995</v>
      </c>
      <c r="P58" s="119"/>
      <c r="Q58" s="52" t="str">
        <f t="shared" si="41"/>
        <v/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40448.097000000023</v>
      </c>
      <c r="AH58" s="119"/>
      <c r="AI58" s="52" t="str">
        <f t="shared" si="42"/>
        <v/>
      </c>
      <c r="AK58" s="198">
        <f t="shared" si="39"/>
        <v>1.6675286305808483</v>
      </c>
      <c r="AL58" s="157">
        <f t="shared" si="39"/>
        <v>1.5335201199016324</v>
      </c>
      <c r="AM58" s="157">
        <f t="shared" si="39"/>
        <v>1.7218122402971472</v>
      </c>
      <c r="AN58" s="157">
        <f t="shared" si="39"/>
        <v>2.1904030522566904</v>
      </c>
      <c r="AO58" s="157">
        <f t="shared" si="39"/>
        <v>2.2098559498187784</v>
      </c>
      <c r="AP58" s="157">
        <f t="shared" si="39"/>
        <v>1.9543144793232015</v>
      </c>
      <c r="AQ58" s="157">
        <f t="shared" si="39"/>
        <v>2.3412179443459293</v>
      </c>
      <c r="AR58" s="157">
        <f t="shared" si="39"/>
        <v>2.250318511572504</v>
      </c>
      <c r="AS58" s="157">
        <f t="shared" si="39"/>
        <v>2.5225098647387783</v>
      </c>
      <c r="AT58" s="157">
        <f t="shared" si="39"/>
        <v>2.5830822495328061</v>
      </c>
      <c r="AU58" s="157">
        <f t="shared" si="39"/>
        <v>2.554902722610267</v>
      </c>
      <c r="AV58" s="157">
        <f t="shared" si="39"/>
        <v>2.4572668535012139</v>
      </c>
      <c r="AW58" s="157">
        <f t="shared" si="39"/>
        <v>2.8936638936443249</v>
      </c>
      <c r="AX58" s="157">
        <f t="shared" si="39"/>
        <v>2.4739084871347057</v>
      </c>
      <c r="AY58" s="157" t="str">
        <f t="shared" si="43"/>
        <v/>
      </c>
      <c r="AZ58" s="52" t="str">
        <f t="shared" si="40"/>
        <v/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184209.3899999999</v>
      </c>
      <c r="O59" s="202">
        <v>150535.24999999994</v>
      </c>
      <c r="P59" s="119"/>
      <c r="Q59" s="52" t="str">
        <f t="shared" si="41"/>
        <v/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54674.304000000011</v>
      </c>
      <c r="AG59" s="154">
        <v>44652.323000000106</v>
      </c>
      <c r="AH59" s="119"/>
      <c r="AI59" s="52" t="str">
        <f t="shared" si="42"/>
        <v/>
      </c>
      <c r="AK59" s="198">
        <f t="shared" si="39"/>
        <v>2.0176378539558204</v>
      </c>
      <c r="AL59" s="157">
        <f t="shared" si="39"/>
        <v>2.1322284964573752</v>
      </c>
      <c r="AM59" s="157">
        <f t="shared" si="39"/>
        <v>2.0698124355501131</v>
      </c>
      <c r="AN59" s="157">
        <f t="shared" si="39"/>
        <v>2.4195441735474672</v>
      </c>
      <c r="AO59" s="157">
        <f t="shared" si="39"/>
        <v>2.2147954439362096</v>
      </c>
      <c r="AP59" s="157">
        <f t="shared" si="39"/>
        <v>2.4385642559372496</v>
      </c>
      <c r="AQ59" s="157">
        <f t="shared" si="39"/>
        <v>2.6162790798815738</v>
      </c>
      <c r="AR59" s="157">
        <f t="shared" si="39"/>
        <v>2.741714467283753</v>
      </c>
      <c r="AS59" s="157">
        <f t="shared" si="39"/>
        <v>2.9662199105238427</v>
      </c>
      <c r="AT59" s="157">
        <f t="shared" si="39"/>
        <v>2.6555324622013563</v>
      </c>
      <c r="AU59" s="157">
        <f t="shared" si="39"/>
        <v>2.786435485029668</v>
      </c>
      <c r="AV59" s="157">
        <f t="shared" si="39"/>
        <v>3.3033356079417873</v>
      </c>
      <c r="AW59" s="157">
        <f t="shared" si="39"/>
        <v>2.9680519543547721</v>
      </c>
      <c r="AX59" s="157">
        <f t="shared" si="39"/>
        <v>2.9662370109326637</v>
      </c>
      <c r="AY59" s="157" t="str">
        <f t="shared" si="43"/>
        <v/>
      </c>
      <c r="AZ59" s="52" t="str">
        <f t="shared" si="40"/>
        <v/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168976.30000000008</v>
      </c>
      <c r="O60" s="202">
        <v>155150.15000000008</v>
      </c>
      <c r="P60" s="119"/>
      <c r="Q60" s="52" t="str">
        <f t="shared" si="41"/>
        <v/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53916.487999999918</v>
      </c>
      <c r="AG60" s="154">
        <v>47656.439000000028</v>
      </c>
      <c r="AH60" s="119"/>
      <c r="AI60" s="52" t="str">
        <f t="shared" si="42"/>
        <v/>
      </c>
      <c r="AK60" s="198">
        <f t="shared" si="39"/>
        <v>2.3647140718469641</v>
      </c>
      <c r="AL60" s="157">
        <f t="shared" si="39"/>
        <v>2.2614935016861302</v>
      </c>
      <c r="AM60" s="157">
        <f t="shared" si="39"/>
        <v>2.5580688905462297</v>
      </c>
      <c r="AN60" s="157">
        <f t="shared" si="39"/>
        <v>2.3603331049966276</v>
      </c>
      <c r="AO60" s="157">
        <f t="shared" si="39"/>
        <v>2.5709811698639262</v>
      </c>
      <c r="AP60" s="157">
        <f t="shared" si="39"/>
        <v>2.426905203187177</v>
      </c>
      <c r="AQ60" s="157">
        <f t="shared" si="39"/>
        <v>2.7569178405590455</v>
      </c>
      <c r="AR60" s="157">
        <f t="shared" si="39"/>
        <v>2.568696662723287</v>
      </c>
      <c r="AS60" s="157">
        <f t="shared" si="39"/>
        <v>2.9967018158701015</v>
      </c>
      <c r="AT60" s="157">
        <f t="shared" si="39"/>
        <v>2.6446157846551293</v>
      </c>
      <c r="AU60" s="157">
        <f t="shared" si="39"/>
        <v>2.8633281235413843</v>
      </c>
      <c r="AV60" s="157">
        <f t="shared" si="39"/>
        <v>3.0177047586960484</v>
      </c>
      <c r="AW60" s="157">
        <f t="shared" si="39"/>
        <v>3.1907721970477452</v>
      </c>
      <c r="AX60" s="157">
        <f t="shared" si="39"/>
        <v>3.0716334466966355</v>
      </c>
      <c r="AY60" s="157" t="str">
        <f t="shared" si="43"/>
        <v/>
      </c>
      <c r="AZ60" s="52" t="str">
        <f t="shared" si="40"/>
        <v/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149878.43999999997</v>
      </c>
      <c r="P61" s="119"/>
      <c r="Q61" s="52" t="str">
        <f t="shared" si="41"/>
        <v/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57319.254999999939</v>
      </c>
      <c r="AG61" s="154">
        <v>44966.515999999981</v>
      </c>
      <c r="AH61" s="119"/>
      <c r="AI61" s="52" t="str">
        <f t="shared" si="42"/>
        <v/>
      </c>
      <c r="AK61" s="198">
        <f t="shared" si="39"/>
        <v>1.9784200067392308</v>
      </c>
      <c r="AL61" s="157">
        <f t="shared" si="39"/>
        <v>1.9672226836151285</v>
      </c>
      <c r="AM61" s="157">
        <f t="shared" ref="AM61:AX63" si="44">IF(V61="","",(V61/D61)*10)</f>
        <v>2.1967931517532344</v>
      </c>
      <c r="AN61" s="157">
        <f t="shared" si="44"/>
        <v>2.3729260081576027</v>
      </c>
      <c r="AO61" s="157">
        <f t="shared" si="44"/>
        <v>2.4758168420606395</v>
      </c>
      <c r="AP61" s="157">
        <f t="shared" si="44"/>
        <v>2.4958910965727048</v>
      </c>
      <c r="AQ61" s="157">
        <f t="shared" si="44"/>
        <v>2.8239750172941114</v>
      </c>
      <c r="AR61" s="157">
        <f t="shared" si="44"/>
        <v>2.95999563618712</v>
      </c>
      <c r="AS61" s="157">
        <f t="shared" si="44"/>
        <v>2.8613877922934243</v>
      </c>
      <c r="AT61" s="157">
        <f t="shared" si="44"/>
        <v>2.7146381384743794</v>
      </c>
      <c r="AU61" s="157">
        <f t="shared" si="44"/>
        <v>2.7936391721613445</v>
      </c>
      <c r="AV61" s="157">
        <f t="shared" si="44"/>
        <v>3.094595117974555</v>
      </c>
      <c r="AW61" s="157">
        <f t="shared" si="44"/>
        <v>2.979497391970241</v>
      </c>
      <c r="AX61" s="157">
        <f t="shared" si="44"/>
        <v>3.0001990946796608</v>
      </c>
      <c r="AY61" s="157" t="str">
        <f t="shared" si="43"/>
        <v/>
      </c>
      <c r="AZ61" s="52" t="str">
        <f t="shared" si="40"/>
        <v/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110511.46999999997</v>
      </c>
      <c r="P62" s="123"/>
      <c r="Q62" s="52" t="str">
        <f t="shared" si="41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33056.707000000017</v>
      </c>
      <c r="AG62" s="155">
        <v>35898.317000000039</v>
      </c>
      <c r="AH62" s="123"/>
      <c r="AI62" s="52" t="str">
        <f t="shared" si="42"/>
        <v/>
      </c>
      <c r="AK62" s="198">
        <f t="shared" si="39"/>
        <v>2.0408556968710365</v>
      </c>
      <c r="AL62" s="157">
        <f t="shared" si="39"/>
        <v>1.8586959199657298</v>
      </c>
      <c r="AM62" s="157">
        <f t="shared" si="44"/>
        <v>2.3103681372605527</v>
      </c>
      <c r="AN62" s="157">
        <f t="shared" si="44"/>
        <v>2.494909882777443</v>
      </c>
      <c r="AO62" s="157">
        <f t="shared" si="44"/>
        <v>2.357121537342076</v>
      </c>
      <c r="AP62" s="157">
        <f t="shared" si="44"/>
        <v>2.6659387435479127</v>
      </c>
      <c r="AQ62" s="157">
        <f t="shared" si="44"/>
        <v>3.190162257970441</v>
      </c>
      <c r="AR62" s="157">
        <f t="shared" si="44"/>
        <v>3.0157583548138938</v>
      </c>
      <c r="AS62" s="157">
        <f t="shared" si="44"/>
        <v>3.3894753383554024</v>
      </c>
      <c r="AT62" s="157">
        <f t="shared" si="44"/>
        <v>3.080067195408315</v>
      </c>
      <c r="AU62" s="157">
        <f t="shared" si="44"/>
        <v>2.920769071613742</v>
      </c>
      <c r="AV62" s="157">
        <f t="shared" si="44"/>
        <v>2.7992960150697193</v>
      </c>
      <c r="AW62" s="157">
        <f t="shared" si="44"/>
        <v>3.0658930312246815</v>
      </c>
      <c r="AX62" s="157">
        <f t="shared" si="44"/>
        <v>3.2483792858786558</v>
      </c>
      <c r="AY62" s="157" t="str">
        <f t="shared" si="43"/>
        <v/>
      </c>
      <c r="AZ62" s="52" t="str">
        <f t="shared" si="40"/>
        <v/>
      </c>
      <c r="BC62" s="105"/>
    </row>
    <row r="63" spans="1:55" ht="20.100000000000001" customHeight="1" thickBot="1" x14ac:dyDescent="0.3">
      <c r="A63" s="35" t="str">
        <f>A19</f>
        <v>jan-jul</v>
      </c>
      <c r="B63" s="167">
        <f>SUM(B51:B57)</f>
        <v>626369.30000000016</v>
      </c>
      <c r="C63" s="168">
        <f t="shared" ref="C63:P63" si="45">SUM(C51:C57)</f>
        <v>746578.01000000024</v>
      </c>
      <c r="D63" s="168">
        <f t="shared" si="45"/>
        <v>857420.18999999983</v>
      </c>
      <c r="E63" s="168">
        <f t="shared" si="45"/>
        <v>766896.0199999999</v>
      </c>
      <c r="F63" s="168">
        <f t="shared" si="45"/>
        <v>795341.97999999952</v>
      </c>
      <c r="G63" s="168">
        <f t="shared" si="45"/>
        <v>809677.72000000009</v>
      </c>
      <c r="H63" s="168">
        <f t="shared" si="45"/>
        <v>610195.43999999971</v>
      </c>
      <c r="I63" s="168">
        <f t="shared" si="45"/>
        <v>739194.55999999959</v>
      </c>
      <c r="J63" s="168">
        <f t="shared" si="45"/>
        <v>752233.94000000006</v>
      </c>
      <c r="K63" s="168">
        <f t="shared" si="45"/>
        <v>796886.93999999936</v>
      </c>
      <c r="L63" s="168">
        <f t="shared" si="45"/>
        <v>944916.31</v>
      </c>
      <c r="M63" s="168">
        <f t="shared" si="45"/>
        <v>1027398.3499999996</v>
      </c>
      <c r="N63" s="168">
        <f t="shared" si="45"/>
        <v>989007.25999999989</v>
      </c>
      <c r="O63" s="168">
        <f t="shared" si="45"/>
        <v>1044783.5999999994</v>
      </c>
      <c r="P63" s="169">
        <f t="shared" si="45"/>
        <v>1091586.1100000003</v>
      </c>
      <c r="Q63" s="61">
        <f t="shared" si="41"/>
        <v>4.4796367400867482E-2</v>
      </c>
      <c r="S63" s="109"/>
      <c r="T63" s="167">
        <f>SUM(T51:T57)</f>
        <v>119263.99400000004</v>
      </c>
      <c r="U63" s="168">
        <f t="shared" ref="U63:AH63" si="46">SUM(U51:U57)</f>
        <v>138251.07599999997</v>
      </c>
      <c r="V63" s="168">
        <f t="shared" si="46"/>
        <v>158648.33500000002</v>
      </c>
      <c r="W63" s="168">
        <f t="shared" si="46"/>
        <v>162812.44399999996</v>
      </c>
      <c r="X63" s="168">
        <f t="shared" si="46"/>
        <v>163299.79000000004</v>
      </c>
      <c r="Y63" s="168">
        <f t="shared" si="46"/>
        <v>173622.06599999993</v>
      </c>
      <c r="Z63" s="168">
        <f t="shared" si="46"/>
        <v>150066.30800000005</v>
      </c>
      <c r="AA63" s="168">
        <f t="shared" si="46"/>
        <v>183920.65800000002</v>
      </c>
      <c r="AB63" s="168">
        <f t="shared" si="46"/>
        <v>194410.75800000003</v>
      </c>
      <c r="AC63" s="168">
        <f t="shared" si="46"/>
        <v>201894.64900000006</v>
      </c>
      <c r="AD63" s="168">
        <f t="shared" si="46"/>
        <v>240445.94400000002</v>
      </c>
      <c r="AE63" s="168">
        <f t="shared" si="46"/>
        <v>276009.45600000012</v>
      </c>
      <c r="AF63" s="168">
        <f t="shared" si="46"/>
        <v>280574.01299999998</v>
      </c>
      <c r="AG63" s="168">
        <f t="shared" si="46"/>
        <v>305660.25600000017</v>
      </c>
      <c r="AH63" s="169">
        <f t="shared" si="46"/>
        <v>305271.72900000011</v>
      </c>
      <c r="AI63" s="57">
        <f t="shared" si="42"/>
        <v>-1.2711073565287462E-3</v>
      </c>
      <c r="AK63" s="199">
        <f t="shared" si="39"/>
        <v>1.9040523537791523</v>
      </c>
      <c r="AL63" s="173">
        <f t="shared" si="39"/>
        <v>1.8517967867818652</v>
      </c>
      <c r="AM63" s="173">
        <f t="shared" si="44"/>
        <v>1.8502985683133966</v>
      </c>
      <c r="AN63" s="173">
        <f t="shared" si="44"/>
        <v>2.1230054629831043</v>
      </c>
      <c r="AO63" s="173">
        <f t="shared" si="44"/>
        <v>2.0532021961169473</v>
      </c>
      <c r="AP63" s="173">
        <f t="shared" si="44"/>
        <v>2.1443354770833993</v>
      </c>
      <c r="AQ63" s="173">
        <f t="shared" si="44"/>
        <v>2.4593154612889294</v>
      </c>
      <c r="AR63" s="173">
        <f t="shared" si="44"/>
        <v>2.4881224504682518</v>
      </c>
      <c r="AS63" s="173">
        <f t="shared" si="44"/>
        <v>2.5844454452560335</v>
      </c>
      <c r="AT63" s="173">
        <f t="shared" si="44"/>
        <v>2.5335419476193226</v>
      </c>
      <c r="AU63" s="173">
        <f t="shared" si="44"/>
        <v>2.5446268781200314</v>
      </c>
      <c r="AV63" s="173">
        <f t="shared" si="44"/>
        <v>2.6864891889304694</v>
      </c>
      <c r="AW63" s="173">
        <f t="shared" si="44"/>
        <v>2.8369257168041417</v>
      </c>
      <c r="AX63" s="173">
        <f t="shared" si="44"/>
        <v>2.9255843602445553</v>
      </c>
      <c r="AY63" s="173">
        <f t="shared" si="43"/>
        <v>2.7965886172736298</v>
      </c>
      <c r="AZ63" s="61">
        <f t="shared" si="40"/>
        <v>-4.4092299891889772E-2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7">SUM(E51:E53)</f>
        <v>307586.39999999991</v>
      </c>
      <c r="F64" s="154">
        <f t="shared" si="47"/>
        <v>312002.81999999983</v>
      </c>
      <c r="G64" s="154">
        <f t="shared" si="47"/>
        <v>314085.74999999994</v>
      </c>
      <c r="H64" s="154">
        <f t="shared" si="47"/>
        <v>225185.55999999994</v>
      </c>
      <c r="I64" s="154">
        <f t="shared" si="47"/>
        <v>291368.51999999996</v>
      </c>
      <c r="J64" s="154">
        <f t="shared" si="47"/>
        <v>290915.21000000002</v>
      </c>
      <c r="K64" s="154">
        <f t="shared" si="47"/>
        <v>314581.43999999971</v>
      </c>
      <c r="L64" s="154">
        <f t="shared" si="47"/>
        <v>387624.22000000009</v>
      </c>
      <c r="M64" s="154">
        <f t="shared" si="47"/>
        <v>406414.74999999977</v>
      </c>
      <c r="N64" s="154">
        <f t="shared" si="47"/>
        <v>411776.26999999996</v>
      </c>
      <c r="O64" s="154">
        <f t="shared" si="47"/>
        <v>412259.70999999996</v>
      </c>
      <c r="P64" s="154">
        <f>IF(P53="","",SUM(P51:P53))</f>
        <v>411075.30000000005</v>
      </c>
      <c r="Q64" s="61">
        <f t="shared" si="41"/>
        <v>-2.8729705359757719E-3</v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8">SUM(X51:X53)</f>
        <v>61448.611999999994</v>
      </c>
      <c r="Y64" s="154">
        <f t="shared" si="48"/>
        <v>65590.697999999975</v>
      </c>
      <c r="Z64" s="154">
        <f t="shared" si="48"/>
        <v>58604.442999999985</v>
      </c>
      <c r="AA64" s="154">
        <f t="shared" si="48"/>
        <v>74095.891999999963</v>
      </c>
      <c r="AB64" s="154">
        <f t="shared" si="48"/>
        <v>76343.599000000002</v>
      </c>
      <c r="AC64" s="154">
        <f t="shared" si="48"/>
        <v>80321.476000000039</v>
      </c>
      <c r="AD64" s="154">
        <f t="shared" si="48"/>
        <v>99368.438000000038</v>
      </c>
      <c r="AE64" s="154">
        <f t="shared" si="48"/>
        <v>107006.38200000001</v>
      </c>
      <c r="AF64" s="154">
        <f t="shared" si="48"/>
        <v>114366.99699999999</v>
      </c>
      <c r="AG64" s="154">
        <f t="shared" si="48"/>
        <v>116099.6370000001</v>
      </c>
      <c r="AH64" s="119">
        <f>IF(AH53="","",SUM(AH51:AH53))</f>
        <v>116335.49100000002</v>
      </c>
      <c r="AI64" s="52">
        <f t="shared" si="42"/>
        <v>2.0314792198697323E-3</v>
      </c>
      <c r="AK64" s="197">
        <f t="shared" si="39"/>
        <v>1.9450344091466372</v>
      </c>
      <c r="AL64" s="156">
        <f t="shared" si="39"/>
        <v>1.9790475308153666</v>
      </c>
      <c r="AM64" s="156">
        <f t="shared" si="39"/>
        <v>1.7976382565582869</v>
      </c>
      <c r="AN64" s="156">
        <f t="shared" si="39"/>
        <v>2.0596266935079059</v>
      </c>
      <c r="AO64" s="156">
        <f t="shared" si="39"/>
        <v>1.9694889937212756</v>
      </c>
      <c r="AP64" s="156">
        <f t="shared" si="39"/>
        <v>2.0883054388809423</v>
      </c>
      <c r="AQ64" s="156">
        <f t="shared" si="39"/>
        <v>2.6024956040698171</v>
      </c>
      <c r="AR64" s="156">
        <f t="shared" si="39"/>
        <v>2.5430301118322589</v>
      </c>
      <c r="AS64" s="156">
        <f t="shared" si="39"/>
        <v>2.6242560160398627</v>
      </c>
      <c r="AT64" s="156">
        <f t="shared" si="39"/>
        <v>2.5532808292822393</v>
      </c>
      <c r="AU64" s="156">
        <f t="shared" si="39"/>
        <v>2.5635250036749513</v>
      </c>
      <c r="AV64" s="156">
        <f t="shared" si="39"/>
        <v>2.6329354926217627</v>
      </c>
      <c r="AW64" s="156">
        <f t="shared" si="39"/>
        <v>2.7774062113875573</v>
      </c>
      <c r="AX64" s="156">
        <f t="shared" si="39"/>
        <v>2.8161771374651217</v>
      </c>
      <c r="AY64" s="156">
        <f>IF(AH64="","",(AH64/P64)*10)</f>
        <v>2.8300287319622464</v>
      </c>
      <c r="AZ64" s="61">
        <f t="shared" si="40"/>
        <v>4.9185806932559297E-3</v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49">SUM(E54:E56)</f>
        <v>341280.04000000004</v>
      </c>
      <c r="F65" s="154">
        <f t="shared" si="49"/>
        <v>330986.2099999999</v>
      </c>
      <c r="G65" s="154">
        <f t="shared" si="49"/>
        <v>352389.62000000011</v>
      </c>
      <c r="H65" s="154">
        <f t="shared" si="49"/>
        <v>271249.88999999984</v>
      </c>
      <c r="I65" s="154">
        <f t="shared" si="49"/>
        <v>338059.84999999963</v>
      </c>
      <c r="J65" s="154">
        <f t="shared" si="49"/>
        <v>341622.02</v>
      </c>
      <c r="K65" s="154">
        <f t="shared" si="49"/>
        <v>348164.02999999968</v>
      </c>
      <c r="L65" s="154">
        <f t="shared" si="49"/>
        <v>373006.16999999981</v>
      </c>
      <c r="M65" s="154">
        <f t="shared" si="49"/>
        <v>455027.89</v>
      </c>
      <c r="N65" s="154">
        <f t="shared" si="49"/>
        <v>411180.44999999984</v>
      </c>
      <c r="O65" s="154">
        <f t="shared" si="49"/>
        <v>458004.00000000006</v>
      </c>
      <c r="P65" s="154">
        <f>IF(P56="","",SUM(P54:P56))</f>
        <v>474666.77</v>
      </c>
      <c r="Q65" s="52">
        <f t="shared" si="41"/>
        <v>3.6381276146059766E-2</v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50">SUM(X54:X56)</f>
        <v>68997.127000000022</v>
      </c>
      <c r="Y65" s="154">
        <f t="shared" si="50"/>
        <v>75648.96299999996</v>
      </c>
      <c r="Z65" s="154">
        <f t="shared" si="50"/>
        <v>65293.128000000026</v>
      </c>
      <c r="AA65" s="154">
        <f t="shared" si="50"/>
        <v>80241.398000000045</v>
      </c>
      <c r="AB65" s="154">
        <f t="shared" si="50"/>
        <v>84590.548999999999</v>
      </c>
      <c r="AC65" s="154">
        <f t="shared" si="50"/>
        <v>84889.636000000028</v>
      </c>
      <c r="AD65" s="154">
        <f t="shared" si="50"/>
        <v>93771.617999999988</v>
      </c>
      <c r="AE65" s="154">
        <f t="shared" si="50"/>
        <v>121302.12800000008</v>
      </c>
      <c r="AF65" s="154">
        <f t="shared" si="50"/>
        <v>117899.587</v>
      </c>
      <c r="AG65" s="154">
        <f t="shared" si="50"/>
        <v>136100.29000000004</v>
      </c>
      <c r="AH65" s="119">
        <f>IF(AH56="","",SUM(AH54:AH56))</f>
        <v>131675.81900000008</v>
      </c>
      <c r="AI65" s="52">
        <f t="shared" si="42"/>
        <v>-3.2508902075079782E-2</v>
      </c>
      <c r="AK65" s="198">
        <f t="shared" si="39"/>
        <v>1.9239920608248851</v>
      </c>
      <c r="AL65" s="157">
        <f t="shared" si="39"/>
        <v>1.7497338733485361</v>
      </c>
      <c r="AM65" s="157">
        <f t="shared" si="39"/>
        <v>1.8123227987763368</v>
      </c>
      <c r="AN65" s="157">
        <f t="shared" si="39"/>
        <v>2.0013737105750451</v>
      </c>
      <c r="AO65" s="157">
        <f t="shared" si="39"/>
        <v>2.0845921949437121</v>
      </c>
      <c r="AP65" s="157">
        <f t="shared" si="39"/>
        <v>2.1467420918924893</v>
      </c>
      <c r="AQ65" s="157">
        <f t="shared" si="39"/>
        <v>2.4071209024269122</v>
      </c>
      <c r="AR65" s="157">
        <f t="shared" si="39"/>
        <v>2.3735855648045794</v>
      </c>
      <c r="AS65" s="157">
        <f t="shared" si="39"/>
        <v>2.4761445119960355</v>
      </c>
      <c r="AT65" s="157">
        <f t="shared" si="39"/>
        <v>2.4382081055300313</v>
      </c>
      <c r="AU65" s="157">
        <f t="shared" si="39"/>
        <v>2.5139428122596481</v>
      </c>
      <c r="AV65" s="157">
        <f t="shared" si="39"/>
        <v>2.6658174293448273</v>
      </c>
      <c r="AW65" s="157">
        <f t="shared" si="39"/>
        <v>2.8673441794229282</v>
      </c>
      <c r="AX65" s="157">
        <f t="shared" si="39"/>
        <v>2.971596099597384</v>
      </c>
      <c r="AY65" s="303">
        <f t="shared" ref="AY65:AY67" si="51">IF(AH65="","",(AH65/P65)*10)</f>
        <v>2.7740686166002329</v>
      </c>
      <c r="AZ65" s="52">
        <f t="shared" si="40"/>
        <v>-6.6471847578449109E-2</v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52">SUM(E57:E59)</f>
        <v>374827.90000000014</v>
      </c>
      <c r="F66" s="154">
        <f t="shared" si="52"/>
        <v>411823.39999999991</v>
      </c>
      <c r="G66" s="154">
        <f t="shared" si="52"/>
        <v>392287.49999999988</v>
      </c>
      <c r="H66" s="154">
        <f t="shared" si="52"/>
        <v>324909.64999999991</v>
      </c>
      <c r="I66" s="154">
        <f t="shared" si="52"/>
        <v>335894.45999999973</v>
      </c>
      <c r="J66" s="154">
        <f t="shared" si="52"/>
        <v>323029.73000000004</v>
      </c>
      <c r="K66" s="154">
        <f t="shared" si="52"/>
        <v>359624.85999999987</v>
      </c>
      <c r="L66" s="154">
        <f t="shared" si="52"/>
        <v>485561.99000000028</v>
      </c>
      <c r="M66" s="154">
        <f t="shared" si="52"/>
        <v>462583.7999999997</v>
      </c>
      <c r="N66" s="154">
        <f t="shared" si="52"/>
        <v>492833.61</v>
      </c>
      <c r="O66" s="154">
        <f t="shared" si="52"/>
        <v>488553.89999999938</v>
      </c>
      <c r="P66" s="154"/>
      <c r="Q66" s="52" t="str">
        <f t="shared" si="41"/>
        <v/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3">SUM(X57:X59)</f>
        <v>90275.416000000056</v>
      </c>
      <c r="Y66" s="154">
        <f t="shared" si="53"/>
        <v>87840.50900000002</v>
      </c>
      <c r="Z66" s="154">
        <f t="shared" si="53"/>
        <v>78765.768000000011</v>
      </c>
      <c r="AA66" s="154">
        <f t="shared" si="53"/>
        <v>86377.072000000029</v>
      </c>
      <c r="AB66" s="154">
        <f t="shared" si="53"/>
        <v>89313.755000000005</v>
      </c>
      <c r="AC66" s="154">
        <f t="shared" si="53"/>
        <v>95872.349999999977</v>
      </c>
      <c r="AD66" s="154">
        <f t="shared" si="53"/>
        <v>128355.976</v>
      </c>
      <c r="AE66" s="154">
        <f t="shared" si="53"/>
        <v>133533.43400000001</v>
      </c>
      <c r="AF66" s="154">
        <f t="shared" si="53"/>
        <v>144237.76400000002</v>
      </c>
      <c r="AG66" s="154">
        <f t="shared" si="53"/>
        <v>138560.74900000013</v>
      </c>
      <c r="AH66" s="119" t="str">
        <f>IF(AH59="","",SUM(AH57:AH59))</f>
        <v/>
      </c>
      <c r="AI66" s="52" t="str">
        <f t="shared" si="42"/>
        <v/>
      </c>
      <c r="AK66" s="198">
        <f t="shared" si="39"/>
        <v>1.8380654168220978</v>
      </c>
      <c r="AL66" s="157">
        <f t="shared" si="39"/>
        <v>1.8450697519866253</v>
      </c>
      <c r="AM66" s="157">
        <f t="shared" si="39"/>
        <v>1.959075682997454</v>
      </c>
      <c r="AN66" s="157">
        <f t="shared" si="39"/>
        <v>2.4233752876986996</v>
      </c>
      <c r="AO66" s="157">
        <f t="shared" si="39"/>
        <v>2.1920904931579916</v>
      </c>
      <c r="AP66" s="157">
        <f t="shared" si="39"/>
        <v>2.2391870503138653</v>
      </c>
      <c r="AQ66" s="157">
        <f t="shared" si="39"/>
        <v>2.4242360299240122</v>
      </c>
      <c r="AR66" s="157">
        <f t="shared" si="39"/>
        <v>2.5715539339350846</v>
      </c>
      <c r="AS66" s="157">
        <f t="shared" si="39"/>
        <v>2.764877245199691</v>
      </c>
      <c r="AT66" s="157">
        <f t="shared" si="39"/>
        <v>2.6658988480384815</v>
      </c>
      <c r="AU66" s="157">
        <f t="shared" si="39"/>
        <v>2.643451889634111</v>
      </c>
      <c r="AV66" s="157">
        <f t="shared" si="39"/>
        <v>2.8866863474250524</v>
      </c>
      <c r="AW66" s="157">
        <f t="shared" si="39"/>
        <v>2.9267030712454867</v>
      </c>
      <c r="AX66" s="157">
        <f t="shared" si="39"/>
        <v>2.8361404749813746</v>
      </c>
      <c r="AY66" s="303" t="str">
        <f t="shared" si="51"/>
        <v/>
      </c>
      <c r="AZ66" s="52" t="str">
        <f t="shared" si="40"/>
        <v/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4">IF(E62="","",SUM(E60:E62))</f>
        <v>378869.0400000001</v>
      </c>
      <c r="F67" s="155">
        <f t="shared" si="54"/>
        <v>396865.16000000021</v>
      </c>
      <c r="G67" s="155">
        <f t="shared" si="54"/>
        <v>336903.74</v>
      </c>
      <c r="H67" s="155">
        <f t="shared" si="54"/>
        <v>311374.30999999976</v>
      </c>
      <c r="I67" s="155">
        <f t="shared" si="54"/>
        <v>337617.05000000005</v>
      </c>
      <c r="J67" s="155">
        <f t="shared" si="54"/>
        <v>314897.43999999994</v>
      </c>
      <c r="K67" s="155">
        <f t="shared" si="54"/>
        <v>372869.66999999981</v>
      </c>
      <c r="L67" s="155">
        <f t="shared" si="54"/>
        <v>493444.35000000033</v>
      </c>
      <c r="M67" s="155">
        <f t="shared" si="54"/>
        <v>455271.89999999967</v>
      </c>
      <c r="N67" s="155">
        <f t="shared" si="54"/>
        <v>469176.05</v>
      </c>
      <c r="O67" s="155">
        <f t="shared" si="54"/>
        <v>415540.06000000006</v>
      </c>
      <c r="P67" s="155" t="str">
        <f t="shared" si="54"/>
        <v/>
      </c>
      <c r="Q67" s="55" t="str">
        <f t="shared" si="41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5">IF(X62="","",SUM(X60:X62))</f>
        <v>98610.478999999992</v>
      </c>
      <c r="Y67" s="155">
        <f t="shared" si="55"/>
        <v>84566.343999999997</v>
      </c>
      <c r="Z67" s="155">
        <f t="shared" si="55"/>
        <v>90045.485000000015</v>
      </c>
      <c r="AA67" s="155">
        <f t="shared" si="55"/>
        <v>94962.186000000016</v>
      </c>
      <c r="AB67" s="155">
        <f t="shared" si="55"/>
        <v>95891.539000000004</v>
      </c>
      <c r="AC67" s="155">
        <f t="shared" si="55"/>
        <v>103388.924</v>
      </c>
      <c r="AD67" s="155">
        <f t="shared" si="55"/>
        <v>140739.50200000001</v>
      </c>
      <c r="AE67" s="155">
        <f t="shared" si="55"/>
        <v>135949.3170000001</v>
      </c>
      <c r="AF67" s="155">
        <f t="shared" si="55"/>
        <v>144292.44999999987</v>
      </c>
      <c r="AG67" s="155">
        <f t="shared" si="55"/>
        <v>128521.27200000006</v>
      </c>
      <c r="AH67" s="123" t="str">
        <f t="shared" si="55"/>
        <v/>
      </c>
      <c r="AI67" s="55" t="str">
        <f t="shared" si="42"/>
        <v/>
      </c>
      <c r="AK67" s="200">
        <f t="shared" ref="AK67:AL67" si="56">(T67/B67)*10</f>
        <v>2.1176785143360082</v>
      </c>
      <c r="AL67" s="158">
        <f t="shared" si="56"/>
        <v>2.0453352071175841</v>
      </c>
      <c r="AM67" s="158">
        <f t="shared" ref="AM67:AX67" si="57">IF(V62="","",(V67/D67)*10)</f>
        <v>2.3611669003409426</v>
      </c>
      <c r="AN67" s="158">
        <f t="shared" si="57"/>
        <v>2.3941369028200361</v>
      </c>
      <c r="AO67" s="158">
        <f t="shared" si="57"/>
        <v>2.4847350923925884</v>
      </c>
      <c r="AP67" s="158">
        <f t="shared" si="57"/>
        <v>2.5101040433685897</v>
      </c>
      <c r="AQ67" s="158">
        <f t="shared" si="57"/>
        <v>2.8918726467832263</v>
      </c>
      <c r="AR67" s="158">
        <f t="shared" si="57"/>
        <v>2.8127189074129992</v>
      </c>
      <c r="AS67" s="158">
        <f t="shared" si="57"/>
        <v>3.045167309076886</v>
      </c>
      <c r="AT67" s="158">
        <f t="shared" si="57"/>
        <v>2.7727898597920304</v>
      </c>
      <c r="AU67" s="158">
        <f t="shared" si="57"/>
        <v>2.852185905056972</v>
      </c>
      <c r="AV67" s="158">
        <f t="shared" si="57"/>
        <v>2.9861126285193573</v>
      </c>
      <c r="AW67" s="158">
        <f t="shared" si="57"/>
        <v>3.0754436421040641</v>
      </c>
      <c r="AX67" s="158">
        <f t="shared" si="57"/>
        <v>3.0928732117909412</v>
      </c>
      <c r="AY67" s="304" t="str">
        <f t="shared" si="51"/>
        <v/>
      </c>
      <c r="AZ67" s="55" t="str">
        <f t="shared" si="40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T42:AE45 B42:M45 B64:M67 T64:AG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topLeftCell="A23" workbookViewId="0">
      <selection activeCell="AF61" sqref="AF61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3" t="s">
        <v>3</v>
      </c>
      <c r="B4" s="345" t="s">
        <v>71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40"/>
      <c r="Q4" s="348" t="s">
        <v>146</v>
      </c>
      <c r="S4" s="346" t="s">
        <v>3</v>
      </c>
      <c r="T4" s="338" t="s">
        <v>71</v>
      </c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40"/>
      <c r="AI4" s="350" t="s">
        <v>146</v>
      </c>
      <c r="AK4" s="338" t="s">
        <v>71</v>
      </c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40"/>
      <c r="AZ4" s="348" t="s">
        <v>146</v>
      </c>
    </row>
    <row r="5" spans="1:55" ht="20.100000000000001" customHeight="1" thickBot="1" x14ac:dyDescent="0.3">
      <c r="A5" s="344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9"/>
      <c r="S5" s="347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51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49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189490.67999999996</v>
      </c>
      <c r="O7" s="204">
        <v>210798.96999999983</v>
      </c>
      <c r="P7" s="112">
        <v>172338.33999999997</v>
      </c>
      <c r="Q7" s="61">
        <f>IF(P7="","",(P7-O7)/O7)</f>
        <v>-0.18245169793761273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12256.629000000004</v>
      </c>
      <c r="AG7" s="153">
        <v>14702.599999999997</v>
      </c>
      <c r="AH7" s="112">
        <v>11238.355</v>
      </c>
      <c r="AI7" s="61">
        <f>IF(AH7="","",(AH7-AG7)/AG7)</f>
        <v>-0.23562125066314787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0.64681962194657838</v>
      </c>
      <c r="AX7" s="156">
        <f t="shared" si="0"/>
        <v>0.69747020111151437</v>
      </c>
      <c r="AY7" s="156">
        <f>(AH7/P7)*10</f>
        <v>0.65210997158264383</v>
      </c>
      <c r="AZ7" s="61">
        <f t="shared" ref="AZ7:AZ23" si="1">IF(AY7="","",(AY7-AX7)/AX7)</f>
        <v>-6.503536560641987E-2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265654.02</v>
      </c>
      <c r="O8" s="202">
        <v>255504.85999999981</v>
      </c>
      <c r="P8" s="119">
        <v>195445.55999999997</v>
      </c>
      <c r="Q8" s="52">
        <f t="shared" ref="Q8:Q23" si="2">IF(P8="","",(P8-O8)/O8)</f>
        <v>-0.23506128220026767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16408.732</v>
      </c>
      <c r="AH8" s="119">
        <v>12671.758000000003</v>
      </c>
      <c r="AI8" s="52">
        <f t="shared" ref="AI8:AI23" si="3">IF(AH8="","",(AH8-AG8)/AG8)</f>
        <v>-0.22774300902714462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0.64096617096176434</v>
      </c>
      <c r="AX8" s="157">
        <f t="shared" si="0"/>
        <v>0.64220821474785306</v>
      </c>
      <c r="AY8" s="157">
        <f>IF(AH8="","",(AH8/P8)*10)</f>
        <v>0.64835230843821701</v>
      </c>
      <c r="AZ8" s="52">
        <f t="shared" si="1"/>
        <v>9.5671365598714343E-3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197485.25000000003</v>
      </c>
      <c r="O9" s="202">
        <v>307519.83000000042</v>
      </c>
      <c r="P9" s="119">
        <v>174807.55999999991</v>
      </c>
      <c r="Q9" s="52">
        <f t="shared" si="2"/>
        <v>-0.43155678773625861</v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13839.738000000003</v>
      </c>
      <c r="AG9" s="154">
        <v>20309.122000000018</v>
      </c>
      <c r="AH9" s="119">
        <v>13217.370000000008</v>
      </c>
      <c r="AI9" s="52">
        <f t="shared" si="3"/>
        <v>-0.34919047706739875</v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0.70079856596885093</v>
      </c>
      <c r="AX9" s="157">
        <f t="shared" si="0"/>
        <v>0.66041666321160464</v>
      </c>
      <c r="AY9" s="157">
        <f t="shared" ref="AY9:AY18" si="4">IF(AH9="","",(AH9/P9)*10)</f>
        <v>0.75610974719857738</v>
      </c>
      <c r="AZ9" s="52">
        <f t="shared" si="1"/>
        <v>0.14489804591183011</v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208933.37999999995</v>
      </c>
      <c r="O10" s="202">
        <v>266354.14999999985</v>
      </c>
      <c r="P10" s="119">
        <v>163509.4499999999</v>
      </c>
      <c r="Q10" s="52">
        <f t="shared" si="2"/>
        <v>-0.38612013366414605</v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15339.62099999999</v>
      </c>
      <c r="AG10" s="154">
        <v>17054.146000000001</v>
      </c>
      <c r="AH10" s="119">
        <v>12208.654000000008</v>
      </c>
      <c r="AI10" s="52">
        <f t="shared" si="3"/>
        <v>-0.28412398955655666</v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0.73418718445085196</v>
      </c>
      <c r="AX10" s="157">
        <f t="shared" si="0"/>
        <v>0.64028084413177</v>
      </c>
      <c r="AY10" s="157">
        <f t="shared" si="4"/>
        <v>0.74666351088576322</v>
      </c>
      <c r="AZ10" s="52">
        <f t="shared" si="1"/>
        <v>0.16615000703050806</v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</v>
      </c>
      <c r="O11" s="202">
        <v>272003.78999999998</v>
      </c>
      <c r="P11" s="119">
        <v>183038.86000000013</v>
      </c>
      <c r="Q11" s="52">
        <f t="shared" si="2"/>
        <v>-0.32707239116043146</v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18469.305999999993</v>
      </c>
      <c r="AH11" s="119">
        <v>12793.276000000005</v>
      </c>
      <c r="AI11" s="52">
        <f t="shared" si="3"/>
        <v>-0.30732232169416601</v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0.68745029417799808</v>
      </c>
      <c r="AX11" s="157">
        <f t="shared" si="0"/>
        <v>0.67900914174762028</v>
      </c>
      <c r="AY11" s="157">
        <f t="shared" si="4"/>
        <v>0.69893770098874075</v>
      </c>
      <c r="AZ11" s="52">
        <f t="shared" si="1"/>
        <v>2.934947118654211E-2</v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225840.24999999988</v>
      </c>
      <c r="O12" s="202">
        <v>318138.08000000066</v>
      </c>
      <c r="P12" s="119">
        <v>174293.06999999992</v>
      </c>
      <c r="Q12" s="52">
        <f t="shared" si="2"/>
        <v>-0.45214647048853895</v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19672.213000000003</v>
      </c>
      <c r="AH12" s="119">
        <v>14223.591999999995</v>
      </c>
      <c r="AI12" s="52">
        <f t="shared" si="3"/>
        <v>-0.276970415072265</v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0.65521819073438015</v>
      </c>
      <c r="AX12" s="157">
        <f t="shared" si="0"/>
        <v>0.61835455221204461</v>
      </c>
      <c r="AY12" s="157">
        <f t="shared" si="4"/>
        <v>0.81607329539837714</v>
      </c>
      <c r="AZ12" s="52">
        <f t="shared" si="1"/>
        <v>0.31974979803905657</v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119">
        <v>162733.31999999995</v>
      </c>
      <c r="Q13" s="52">
        <f t="shared" si="2"/>
        <v>-0.44643898775203694</v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19188.491000000005</v>
      </c>
      <c r="AH13" s="119">
        <v>13023.776000000005</v>
      </c>
      <c r="AI13" s="52">
        <f t="shared" si="3"/>
        <v>-0.32127148507925912</v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0.65272437761799085</v>
      </c>
      <c r="AY13" s="157">
        <f t="shared" si="4"/>
        <v>0.80031403525719313</v>
      </c>
      <c r="AZ13" s="52">
        <f t="shared" si="1"/>
        <v>0.22611329176612985</v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119"/>
      <c r="Q14" s="52" t="str">
        <f t="shared" si="2"/>
        <v/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17015.243999999995</v>
      </c>
      <c r="AH14" s="119"/>
      <c r="AI14" s="52" t="str">
        <f t="shared" si="3"/>
        <v/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0.67717661002250762</v>
      </c>
      <c r="AY14" s="157" t="str">
        <f t="shared" si="4"/>
        <v/>
      </c>
      <c r="AZ14" s="52" t="str">
        <f t="shared" si="1"/>
        <v/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119"/>
      <c r="Q15" s="52" t="str">
        <f t="shared" si="2"/>
        <v/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13282.670000000006</v>
      </c>
      <c r="AH15" s="119"/>
      <c r="AI15" s="52" t="str">
        <f t="shared" si="3"/>
        <v/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0.77600198495057482</v>
      </c>
      <c r="AY15" s="157" t="str">
        <f t="shared" si="4"/>
        <v/>
      </c>
      <c r="AZ15" s="52" t="str">
        <f t="shared" si="1"/>
        <v/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119"/>
      <c r="Q16" s="52" t="str">
        <f t="shared" si="2"/>
        <v/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12604.263000000004</v>
      </c>
      <c r="AH16" s="119"/>
      <c r="AI16" s="52" t="str">
        <f t="shared" si="3"/>
        <v/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0.74745639444379508</v>
      </c>
      <c r="AY16" s="157" t="str">
        <f t="shared" si="4"/>
        <v/>
      </c>
      <c r="AZ16" s="52" t="str">
        <f t="shared" si="1"/>
        <v/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119"/>
      <c r="Q17" s="52" t="str">
        <f t="shared" si="2"/>
        <v/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15377.040000000003</v>
      </c>
      <c r="AH17" s="119"/>
      <c r="AI17" s="52" t="str">
        <f t="shared" si="3"/>
        <v/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0.82982872772482175</v>
      </c>
      <c r="AY17" s="157" t="str">
        <f t="shared" si="4"/>
        <v/>
      </c>
      <c r="AZ17" s="52" t="str">
        <f t="shared" si="1"/>
        <v/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119"/>
      <c r="Q18" s="52" t="str">
        <f t="shared" si="2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13497.761999999999</v>
      </c>
      <c r="AH18" s="119"/>
      <c r="AI18" s="52" t="str">
        <f t="shared" si="3"/>
        <v/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0.70266087654455567</v>
      </c>
      <c r="AY18" s="157" t="str">
        <f t="shared" si="4"/>
        <v/>
      </c>
      <c r="AZ18" s="52" t="str">
        <f t="shared" si="1"/>
        <v/>
      </c>
      <c r="BB18" s="105"/>
      <c r="BC18" s="105"/>
    </row>
    <row r="19" spans="1:55" ht="20.100000000000001" customHeight="1" thickBot="1" x14ac:dyDescent="0.3">
      <c r="A19" s="35" t="str">
        <f>'2'!A19</f>
        <v>jan-jul</v>
      </c>
      <c r="B19" s="167">
        <f>SUM(B7:B13)</f>
        <v>987071.38000000012</v>
      </c>
      <c r="C19" s="168">
        <f t="shared" ref="C19:P19" si="6">SUM(C7:C13)</f>
        <v>867888.19999999984</v>
      </c>
      <c r="D19" s="168">
        <f t="shared" si="6"/>
        <v>826215.44</v>
      </c>
      <c r="E19" s="168">
        <f t="shared" si="6"/>
        <v>861169.94999999984</v>
      </c>
      <c r="F19" s="168">
        <f t="shared" si="6"/>
        <v>1300452.7599999998</v>
      </c>
      <c r="G19" s="168">
        <f t="shared" si="6"/>
        <v>1355096.22</v>
      </c>
      <c r="H19" s="168">
        <f t="shared" si="6"/>
        <v>1033144.8400000002</v>
      </c>
      <c r="I19" s="168">
        <f t="shared" si="6"/>
        <v>1389690.3199999996</v>
      </c>
      <c r="J19" s="168">
        <f t="shared" si="6"/>
        <v>950047.08</v>
      </c>
      <c r="K19" s="168">
        <f t="shared" si="6"/>
        <v>1650812.1800000004</v>
      </c>
      <c r="L19" s="168">
        <f t="shared" si="6"/>
        <v>1568099.8</v>
      </c>
      <c r="M19" s="168">
        <f t="shared" si="6"/>
        <v>1884175.4900000007</v>
      </c>
      <c r="N19" s="168">
        <f t="shared" si="6"/>
        <v>1621715.5099999995</v>
      </c>
      <c r="O19" s="168">
        <f t="shared" si="6"/>
        <v>1924295.0800000008</v>
      </c>
      <c r="P19" s="309">
        <f t="shared" si="6"/>
        <v>1226166.1599999997</v>
      </c>
      <c r="Q19" s="164">
        <f t="shared" si="2"/>
        <v>-0.36279722754370958</v>
      </c>
      <c r="R19" s="171"/>
      <c r="S19" s="170"/>
      <c r="T19" s="168">
        <f>SUM(T7:T13)</f>
        <v>46513.217000000004</v>
      </c>
      <c r="U19" s="168">
        <f t="shared" ref="U19:AH19" si="7">SUM(U7:U13)</f>
        <v>40532.491000000002</v>
      </c>
      <c r="V19" s="168">
        <f t="shared" si="7"/>
        <v>46124.894</v>
      </c>
      <c r="W19" s="168">
        <f t="shared" si="7"/>
        <v>69676.286000000007</v>
      </c>
      <c r="X19" s="168">
        <f t="shared" si="7"/>
        <v>66437.036999999997</v>
      </c>
      <c r="Y19" s="168">
        <f t="shared" si="7"/>
        <v>68668.332999999999</v>
      </c>
      <c r="Z19" s="168">
        <f t="shared" si="7"/>
        <v>58301.058000000012</v>
      </c>
      <c r="AA19" s="168">
        <f t="shared" si="7"/>
        <v>77245.98000000001</v>
      </c>
      <c r="AB19" s="168">
        <f t="shared" si="7"/>
        <v>79143.767000000007</v>
      </c>
      <c r="AC19" s="168">
        <f t="shared" si="7"/>
        <v>91381.327000000034</v>
      </c>
      <c r="AD19" s="168">
        <f t="shared" si="7"/>
        <v>94133.107000000004</v>
      </c>
      <c r="AE19" s="168">
        <f t="shared" si="7"/>
        <v>100283.91799999998</v>
      </c>
      <c r="AF19" s="168">
        <f t="shared" si="7"/>
        <v>110488.588</v>
      </c>
      <c r="AG19" s="168">
        <f t="shared" si="7"/>
        <v>125804.61000000002</v>
      </c>
      <c r="AH19" s="309">
        <f t="shared" si="7"/>
        <v>89376.781000000017</v>
      </c>
      <c r="AI19" s="165">
        <f t="shared" si="3"/>
        <v>-0.28955877690014692</v>
      </c>
      <c r="AK19" s="172">
        <f t="shared" si="0"/>
        <v>0.47122445187297402</v>
      </c>
      <c r="AL19" s="173">
        <f t="shared" si="0"/>
        <v>0.46702433562295248</v>
      </c>
      <c r="AM19" s="173">
        <f t="shared" si="5"/>
        <v>0.55826715124084347</v>
      </c>
      <c r="AN19" s="173">
        <f t="shared" si="5"/>
        <v>0.80908868220494712</v>
      </c>
      <c r="AO19" s="173">
        <f t="shared" si="5"/>
        <v>0.51087620437669723</v>
      </c>
      <c r="AP19" s="173">
        <f t="shared" si="5"/>
        <v>0.50674138106591426</v>
      </c>
      <c r="AQ19" s="173">
        <f t="shared" si="0"/>
        <v>0.56430672392459513</v>
      </c>
      <c r="AR19" s="173">
        <f t="shared" si="0"/>
        <v>0.55585031347127778</v>
      </c>
      <c r="AS19" s="173">
        <f t="shared" si="0"/>
        <v>0.83305099995676024</v>
      </c>
      <c r="AT19" s="173">
        <f t="shared" si="0"/>
        <v>0.55355374831314852</v>
      </c>
      <c r="AU19" s="173">
        <f t="shared" si="0"/>
        <v>0.6003004847012926</v>
      </c>
      <c r="AV19" s="173">
        <f t="shared" si="0"/>
        <v>0.53224298125223957</v>
      </c>
      <c r="AW19" s="173">
        <f t="shared" si="0"/>
        <v>0.6813068464764207</v>
      </c>
      <c r="AX19" s="173">
        <f t="shared" si="0"/>
        <v>0.65376984698209573</v>
      </c>
      <c r="AY19" s="173">
        <f>(AH19/P19)*10</f>
        <v>0.72891247463557507</v>
      </c>
      <c r="AZ19" s="61">
        <f t="shared" si="1"/>
        <v>0.11493743249302413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652629.94999999995</v>
      </c>
      <c r="O20" s="154">
        <f t="shared" si="8"/>
        <v>773823.66</v>
      </c>
      <c r="P20" s="154">
        <f>IF(P9="","",SUM(P7:P9))</f>
        <v>542591.45999999985</v>
      </c>
      <c r="Q20" s="61">
        <f t="shared" si="2"/>
        <v>-0.2988176918756919</v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51420.454000000012</v>
      </c>
      <c r="AH20" s="202">
        <f>IF(AH9="","",SUM(AH7:AH9))</f>
        <v>37127.483000000015</v>
      </c>
      <c r="AI20" s="61">
        <f t="shared" si="3"/>
        <v>-0.27796275388778158</v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0.66077094684361337</v>
      </c>
      <c r="AX20" s="156">
        <f t="shared" si="0"/>
        <v>0.66449834320134393</v>
      </c>
      <c r="AY20" s="156">
        <f>IF(AH20="","",(AH20/P20)*10)</f>
        <v>0.68426220714937214</v>
      </c>
      <c r="AZ20" s="61">
        <f t="shared" si="1"/>
        <v>2.9742533070605003E-2</v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733028.42999999982</v>
      </c>
      <c r="O21" s="154">
        <f t="shared" si="11"/>
        <v>856496.02000000048</v>
      </c>
      <c r="P21" s="154">
        <f>IF(P12="","",SUM(P10:P12))</f>
        <v>520841.38</v>
      </c>
      <c r="Q21" s="52">
        <f t="shared" si="2"/>
        <v>-0.39189281930346892</v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50640.619999999988</v>
      </c>
      <c r="AG21" s="154">
        <f t="shared" si="13"/>
        <v>55195.664999999994</v>
      </c>
      <c r="AH21" s="202">
        <f>IF(AH12="","",SUM(AH10:AH12))</f>
        <v>39225.522000000012</v>
      </c>
      <c r="AI21" s="52">
        <f t="shared" si="3"/>
        <v>-0.28933690716471999</v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0.64443574413807503</v>
      </c>
      <c r="AY21" s="303">
        <f>IF(AH21="","",(AH21/P21)*10)</f>
        <v>0.75311838702216805</v>
      </c>
      <c r="AZ21" s="52">
        <f t="shared" si="1"/>
        <v>0.1686477571622827</v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716410.84000000008</v>
      </c>
      <c r="P22" s="154" t="str">
        <f>IF(P15="","",SUM(P13:P15))</f>
        <v/>
      </c>
      <c r="Q22" s="52" t="str">
        <f t="shared" si="2"/>
        <v/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49486.405000000006</v>
      </c>
      <c r="AH22" s="202" t="str">
        <f>IF(AH15="","",SUM(AH13:AH15))</f>
        <v/>
      </c>
      <c r="AI22" s="52" t="str">
        <f t="shared" si="3"/>
        <v/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0.69075455363014893</v>
      </c>
      <c r="AY22" s="303" t="str">
        <f t="shared" ref="AY22:AY23" si="17">IF(AH22="","",(AH22/P22)*10)</f>
        <v/>
      </c>
      <c r="AZ22" s="52" t="str">
        <f t="shared" si="1"/>
        <v/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546027.48999999929</v>
      </c>
      <c r="P23" s="155" t="str">
        <f>IF(P18="","",SUM(P16:P18))</f>
        <v/>
      </c>
      <c r="Q23" s="55" t="str">
        <f t="shared" si="2"/>
        <v/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41479.065000000002</v>
      </c>
      <c r="AH23" s="203" t="str">
        <f>IF(AH18="","",SUM(AH16:AH18))</f>
        <v/>
      </c>
      <c r="AI23" s="55" t="str">
        <f t="shared" si="3"/>
        <v/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0.75965158823780199</v>
      </c>
      <c r="AY23" s="304" t="str">
        <f t="shared" si="17"/>
        <v/>
      </c>
      <c r="AZ23" s="55" t="str">
        <f t="shared" si="1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43" t="s">
        <v>2</v>
      </c>
      <c r="B26" s="345" t="s">
        <v>71</v>
      </c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40"/>
      <c r="Q26" s="348" t="str">
        <f>Q4</f>
        <v>D       2024/2023</v>
      </c>
      <c r="S26" s="346" t="s">
        <v>3</v>
      </c>
      <c r="T26" s="338" t="s">
        <v>71</v>
      </c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40"/>
      <c r="AI26" s="348" t="str">
        <f>Q26</f>
        <v>D       2024/2023</v>
      </c>
      <c r="AK26" s="338" t="s">
        <v>71</v>
      </c>
      <c r="AL26" s="339"/>
      <c r="AM26" s="339"/>
      <c r="AN26" s="339"/>
      <c r="AO26" s="339"/>
      <c r="AP26" s="339"/>
      <c r="AQ26" s="339"/>
      <c r="AR26" s="339"/>
      <c r="AS26" s="339"/>
      <c r="AT26" s="339"/>
      <c r="AU26" s="339"/>
      <c r="AV26" s="339"/>
      <c r="AW26" s="339"/>
      <c r="AX26" s="339"/>
      <c r="AY26" s="340"/>
      <c r="AZ26" s="348" t="str">
        <f>AI26</f>
        <v>D       2024/2023</v>
      </c>
      <c r="BB26" s="105"/>
      <c r="BC26" s="105"/>
    </row>
    <row r="27" spans="1:55" ht="20.100000000000001" customHeight="1" thickBot="1" x14ac:dyDescent="0.3">
      <c r="A27" s="344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49"/>
      <c r="S27" s="347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9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49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189330.19999999998</v>
      </c>
      <c r="O29" s="153">
        <v>210592.17999999991</v>
      </c>
      <c r="P29" s="112">
        <v>172134.37</v>
      </c>
      <c r="Q29" s="61">
        <f>IF(P29="","",(P29-O29)/O29)</f>
        <v>-0.18261746471307685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</v>
      </c>
      <c r="AG29" s="153">
        <v>14522.107999999998</v>
      </c>
      <c r="AH29" s="112">
        <v>10980.575000000001</v>
      </c>
      <c r="AI29" s="61">
        <f>IF(AH29="","",(AH29-AG29)/AG29)</f>
        <v>-0.24387182632163307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0.6412822676995007</v>
      </c>
      <c r="AX29" s="156">
        <f t="shared" si="23"/>
        <v>0.68958439007564309</v>
      </c>
      <c r="AY29" s="156">
        <f>(AH29/P29)*10</f>
        <v>0.63790717681773845</v>
      </c>
      <c r="AZ29" s="61">
        <f t="shared" ref="AZ29:AZ45" si="24">IF(AY29="","",(AY29-AX29)/AX29)</f>
        <v>-7.4939650609312625E-2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265295.47000000003</v>
      </c>
      <c r="O30" s="154">
        <v>254936.7499999998</v>
      </c>
      <c r="P30" s="119">
        <v>195396.1700000001</v>
      </c>
      <c r="Q30" s="52">
        <f t="shared" ref="Q30:Q45" si="25">IF(P30="","",(P30-O30)/O30)</f>
        <v>-0.23355040024633461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16621.906999999999</v>
      </c>
      <c r="AG30" s="154">
        <v>15950.190999999999</v>
      </c>
      <c r="AH30" s="119">
        <v>12599.075000000004</v>
      </c>
      <c r="AI30" s="52">
        <f t="shared" ref="AI30:AI45" si="26">IF(AH30="","",(AH30-AG30)/AG30)</f>
        <v>-0.21009880069774681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0.62654318974990408</v>
      </c>
      <c r="AX30" s="157">
        <f t="shared" si="23"/>
        <v>0.62565287272235215</v>
      </c>
      <c r="AY30" s="157">
        <f>IF(AH30="","",(AH30/P30)*10)</f>
        <v>0.64479641540568566</v>
      </c>
      <c r="AZ30" s="52">
        <f t="shared" si="24"/>
        <v>3.0597706041108359E-2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197385.47</v>
      </c>
      <c r="O31" s="154">
        <v>307403.75000000029</v>
      </c>
      <c r="P31" s="119">
        <v>174650.59000000005</v>
      </c>
      <c r="Q31" s="52">
        <f t="shared" si="25"/>
        <v>-0.4318527669229803</v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13728.199000000002</v>
      </c>
      <c r="AG31" s="154">
        <v>20051.726000000017</v>
      </c>
      <c r="AH31" s="119">
        <v>12910.050000000008</v>
      </c>
      <c r="AI31" s="52">
        <f t="shared" si="26"/>
        <v>-0.35616265652143875</v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0.69550200427620146</v>
      </c>
      <c r="AX31" s="157">
        <f t="shared" si="23"/>
        <v>0.65229282336341043</v>
      </c>
      <c r="AY31" s="157">
        <f t="shared" ref="AY31:AY40" si="27">IF(AH31="","",(AH31/P31)*10)</f>
        <v>0.73919303679420745</v>
      </c>
      <c r="AZ31" s="52">
        <f t="shared" si="24"/>
        <v>0.1332227035439611</v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208852.23999999996</v>
      </c>
      <c r="O32" s="154">
        <v>266098.18</v>
      </c>
      <c r="P32" s="119">
        <v>163491.35999999999</v>
      </c>
      <c r="Q32" s="52">
        <f t="shared" si="25"/>
        <v>-0.38559760160704598</v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15175.932999999992</v>
      </c>
      <c r="AG32" s="154">
        <v>16823.398000000005</v>
      </c>
      <c r="AH32" s="119">
        <v>12132.313000000006</v>
      </c>
      <c r="AI32" s="52">
        <f t="shared" si="26"/>
        <v>-0.27884289487771718</v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0.72663491662813839</v>
      </c>
      <c r="AX32" s="157">
        <f t="shared" si="23"/>
        <v>0.63222521852648539</v>
      </c>
      <c r="AY32" s="157">
        <f t="shared" si="27"/>
        <v>0.7420767066834606</v>
      </c>
      <c r="AZ32" s="52">
        <f t="shared" si="24"/>
        <v>0.17375372721291293</v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19">
        <v>182970.49000000014</v>
      </c>
      <c r="Q33" s="52">
        <f t="shared" si="25"/>
        <v>-0.32704177743763951</v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18190.89599999999</v>
      </c>
      <c r="AH33" s="119">
        <v>12646.264000000003</v>
      </c>
      <c r="AI33" s="52">
        <f t="shared" si="26"/>
        <v>-0.30480257816877132</v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0.66905395722428995</v>
      </c>
      <c r="AY33" s="157">
        <f t="shared" si="27"/>
        <v>0.69116413253306541</v>
      </c>
      <c r="AZ33" s="52">
        <f t="shared" si="24"/>
        <v>3.3046924048553777E-2</v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19">
        <v>174089.13000000003</v>
      </c>
      <c r="Q34" s="52">
        <f t="shared" si="25"/>
        <v>-0.45264922056595475</v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19521.573</v>
      </c>
      <c r="AH34" s="119">
        <v>13982.911999999998</v>
      </c>
      <c r="AI34" s="52">
        <f t="shared" si="26"/>
        <v>-0.28372001579995637</v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0.61377457612250752</v>
      </c>
      <c r="AY34" s="157">
        <f t="shared" si="27"/>
        <v>0.8032041977577804</v>
      </c>
      <c r="AZ34" s="52">
        <f t="shared" si="24"/>
        <v>0.30863060968081435</v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19">
        <v>162607.40000000005</v>
      </c>
      <c r="Q35" s="52">
        <f t="shared" si="25"/>
        <v>-0.44666270273776199</v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19060.911</v>
      </c>
      <c r="AH35" s="119">
        <v>12853.385999999999</v>
      </c>
      <c r="AI35" s="52">
        <f t="shared" si="26"/>
        <v>-0.32566780255151506</v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0.64862441537691762</v>
      </c>
      <c r="AY35" s="157">
        <f t="shared" si="27"/>
        <v>0.79045516993691511</v>
      </c>
      <c r="AZ35" s="52">
        <f t="shared" si="24"/>
        <v>0.21866391581571781</v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19"/>
      <c r="Q36" s="52" t="str">
        <f t="shared" si="25"/>
        <v/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16962.044999999998</v>
      </c>
      <c r="AH36" s="119"/>
      <c r="AI36" s="52" t="str">
        <f t="shared" si="26"/>
        <v/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ref="AQ36:AQ44" si="28">(Z36/H36)*10</f>
        <v>0.59928518991605073</v>
      </c>
      <c r="AR36" s="157">
        <f t="shared" ref="AR36:AR44" si="29">(AA36/I36)*10</f>
        <v>0.5807675710119673</v>
      </c>
      <c r="AS36" s="157">
        <f t="shared" ref="AS36:AS44" si="30">(AB36/J36)*10</f>
        <v>0.76451061502797446</v>
      </c>
      <c r="AT36" s="157">
        <f t="shared" ref="AT36:AT41" si="31">(AC36/K36)*10</f>
        <v>0.49793317713264845</v>
      </c>
      <c r="AU36" s="157">
        <f t="shared" ref="AU36:AU41" si="32">(AD36/L36)*10</f>
        <v>0.55159727832865624</v>
      </c>
      <c r="AV36" s="157">
        <f t="shared" ref="AV36:AV41" si="33">(AE36/M36)*10</f>
        <v>0.58152630944673145</v>
      </c>
      <c r="AW36" s="157">
        <f t="shared" ref="AW36:AW41" si="34">(AF36/N36)*10</f>
        <v>0.67737319307050581</v>
      </c>
      <c r="AX36" s="157">
        <f t="shared" ref="AX36:AX41" si="35">(AG36/O36)*10</f>
        <v>0.67507493980577815</v>
      </c>
      <c r="AY36" s="157" t="str">
        <f t="shared" si="27"/>
        <v/>
      </c>
      <c r="AZ36" s="52" t="str">
        <f t="shared" si="24"/>
        <v/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19"/>
      <c r="Q37" s="52" t="str">
        <f t="shared" si="25"/>
        <v/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12913.838000000005</v>
      </c>
      <c r="AH37" s="119"/>
      <c r="AI37" s="52" t="str">
        <f t="shared" si="26"/>
        <v/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8"/>
        <v>0.59768837923984341</v>
      </c>
      <c r="AR37" s="157">
        <f t="shared" si="29"/>
        <v>0.78949101429546453</v>
      </c>
      <c r="AS37" s="157">
        <f t="shared" si="30"/>
        <v>0.85577312393822647</v>
      </c>
      <c r="AT37" s="157">
        <f t="shared" si="31"/>
        <v>0.5392227587309858</v>
      </c>
      <c r="AU37" s="157">
        <f t="shared" si="32"/>
        <v>0.66185996306935324</v>
      </c>
      <c r="AV37" s="157">
        <f t="shared" si="33"/>
        <v>0.66577682346880351</v>
      </c>
      <c r="AW37" s="157">
        <f t="shared" si="34"/>
        <v>0.70495682983619656</v>
      </c>
      <c r="AX37" s="157">
        <f t="shared" si="35"/>
        <v>0.7556807848224345</v>
      </c>
      <c r="AY37" s="157" t="str">
        <f t="shared" si="27"/>
        <v/>
      </c>
      <c r="AZ37" s="52" t="str">
        <f t="shared" si="24"/>
        <v/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19"/>
      <c r="Q38" s="52" t="str">
        <f t="shared" si="25"/>
        <v/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12546.419000000004</v>
      </c>
      <c r="AH38" s="119"/>
      <c r="AI38" s="52" t="str">
        <f t="shared" si="26"/>
        <v/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8"/>
        <v>0.76149967195295487</v>
      </c>
      <c r="AR38" s="157">
        <f t="shared" si="29"/>
        <v>0.82067211196453671</v>
      </c>
      <c r="AS38" s="157">
        <f t="shared" si="30"/>
        <v>0.76712936250314256</v>
      </c>
      <c r="AT38" s="157">
        <f t="shared" si="31"/>
        <v>0.61919728263479246</v>
      </c>
      <c r="AU38" s="157">
        <f t="shared" si="32"/>
        <v>0.63990474451207224</v>
      </c>
      <c r="AV38" s="157">
        <f t="shared" si="33"/>
        <v>0.62152586797883858</v>
      </c>
      <c r="AW38" s="157">
        <f t="shared" si="34"/>
        <v>0.67466486882317089</v>
      </c>
      <c r="AX38" s="157">
        <f t="shared" si="35"/>
        <v>0.7442507864616138</v>
      </c>
      <c r="AY38" s="157" t="str">
        <f t="shared" si="27"/>
        <v/>
      </c>
      <c r="AZ38" s="52" t="str">
        <f t="shared" si="24"/>
        <v/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19"/>
      <c r="Q39" s="52" t="str">
        <f t="shared" si="25"/>
        <v/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15077.397000000003</v>
      </c>
      <c r="AH39" s="119"/>
      <c r="AI39" s="52" t="str">
        <f t="shared" si="26"/>
        <v/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P41" si="36">IF(V39="","",(V39/D39)*10)</f>
        <v>0.82659295097689434</v>
      </c>
      <c r="AN39" s="157">
        <f t="shared" si="36"/>
        <v>0.75542927217629385</v>
      </c>
      <c r="AO39" s="157">
        <f t="shared" si="36"/>
        <v>0.66232957299169615</v>
      </c>
      <c r="AP39" s="157">
        <f t="shared" si="36"/>
        <v>0.69529221532504837</v>
      </c>
      <c r="AQ39" s="157">
        <f t="shared" si="28"/>
        <v>0.70882922115899427</v>
      </c>
      <c r="AR39" s="157">
        <f t="shared" si="29"/>
        <v>0.81643127472411259</v>
      </c>
      <c r="AS39" s="157">
        <f t="shared" si="30"/>
        <v>0.6555002561116402</v>
      </c>
      <c r="AT39" s="157">
        <f t="shared" si="31"/>
        <v>0.68927659143619546</v>
      </c>
      <c r="AU39" s="157">
        <f t="shared" si="32"/>
        <v>0.64689754420867462</v>
      </c>
      <c r="AV39" s="157">
        <f t="shared" si="33"/>
        <v>0.72799787288130147</v>
      </c>
      <c r="AW39" s="157">
        <f t="shared" si="34"/>
        <v>0.75472082130583984</v>
      </c>
      <c r="AX39" s="157">
        <f t="shared" si="35"/>
        <v>0.81465531564401306</v>
      </c>
      <c r="AY39" s="157" t="str">
        <f t="shared" si="27"/>
        <v/>
      </c>
      <c r="AZ39" s="52" t="str">
        <f t="shared" si="24"/>
        <v/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19"/>
      <c r="Q40" s="52" t="str">
        <f t="shared" si="25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13271.178999999998</v>
      </c>
      <c r="AH40" s="119"/>
      <c r="AI40" s="52" t="str">
        <f t="shared" si="26"/>
        <v/>
      </c>
      <c r="AK40" s="125">
        <f t="shared" si="23"/>
        <v>0.56128924309160388</v>
      </c>
      <c r="AL40" s="157">
        <f t="shared" si="23"/>
        <v>0.49567972006947647</v>
      </c>
      <c r="AM40" s="157">
        <f t="shared" si="36"/>
        <v>0.9790091257525988</v>
      </c>
      <c r="AN40" s="157">
        <f t="shared" si="36"/>
        <v>0.61228139027468687</v>
      </c>
      <c r="AO40" s="157">
        <f t="shared" si="36"/>
        <v>0.5822210241113337</v>
      </c>
      <c r="AP40" s="157">
        <f t="shared" si="36"/>
        <v>0.62664828118918259</v>
      </c>
      <c r="AQ40" s="157">
        <f t="shared" si="28"/>
        <v>0.67665809142176681</v>
      </c>
      <c r="AR40" s="157">
        <f t="shared" si="29"/>
        <v>0.91161704676855315</v>
      </c>
      <c r="AS40" s="157">
        <f t="shared" si="30"/>
        <v>0.66978639445387611</v>
      </c>
      <c r="AT40" s="157">
        <f t="shared" si="31"/>
        <v>0.69632467581771174</v>
      </c>
      <c r="AU40" s="157">
        <f t="shared" si="32"/>
        <v>0.56670328216974419</v>
      </c>
      <c r="AV40" s="157">
        <f t="shared" si="33"/>
        <v>0.70671261274209851</v>
      </c>
      <c r="AW40" s="157">
        <f t="shared" si="34"/>
        <v>0.65801204114882317</v>
      </c>
      <c r="AX40" s="157">
        <f t="shared" si="35"/>
        <v>0.69196706988199619</v>
      </c>
      <c r="AY40" s="157" t="str">
        <f t="shared" si="27"/>
        <v/>
      </c>
      <c r="AZ40" s="52" t="str">
        <f t="shared" si="24"/>
        <v/>
      </c>
      <c r="BB40" s="105"/>
      <c r="BC40" s="105"/>
    </row>
    <row r="41" spans="1:55" ht="20.100000000000001" customHeight="1" thickBot="1" x14ac:dyDescent="0.3">
      <c r="A41" s="35" t="str">
        <f>A19</f>
        <v>jan-jul</v>
      </c>
      <c r="B41" s="167">
        <f>SUM(B29:B35)</f>
        <v>985604.83</v>
      </c>
      <c r="C41" s="168">
        <f t="shared" ref="C41:P41" si="37">SUM(C29:C35)</f>
        <v>866140.62999999989</v>
      </c>
      <c r="D41" s="168">
        <f t="shared" si="37"/>
        <v>824344.1399999999</v>
      </c>
      <c r="E41" s="168">
        <f t="shared" si="37"/>
        <v>858711.42999999993</v>
      </c>
      <c r="F41" s="168">
        <f t="shared" si="37"/>
        <v>1298483.3999999999</v>
      </c>
      <c r="G41" s="168">
        <f t="shared" si="37"/>
        <v>1353731.22</v>
      </c>
      <c r="H41" s="168">
        <f t="shared" si="37"/>
        <v>1031612.6500000001</v>
      </c>
      <c r="I41" s="168">
        <f t="shared" si="37"/>
        <v>1388704.5299999998</v>
      </c>
      <c r="J41" s="168">
        <f t="shared" si="37"/>
        <v>948950.67000000016</v>
      </c>
      <c r="K41" s="168">
        <f t="shared" si="37"/>
        <v>1649416.19</v>
      </c>
      <c r="L41" s="168">
        <f t="shared" si="37"/>
        <v>1566950.92</v>
      </c>
      <c r="M41" s="168">
        <f t="shared" si="37"/>
        <v>1883074.3700000006</v>
      </c>
      <c r="N41" s="168">
        <f t="shared" si="37"/>
        <v>1620066.8899999997</v>
      </c>
      <c r="O41" s="168">
        <f t="shared" si="37"/>
        <v>1922845.0700000005</v>
      </c>
      <c r="P41" s="169">
        <f t="shared" si="37"/>
        <v>1225339.5100000005</v>
      </c>
      <c r="Q41" s="61">
        <f t="shared" si="25"/>
        <v>-0.36274662523902662</v>
      </c>
      <c r="S41" s="109"/>
      <c r="T41" s="167">
        <f>SUM(T29:T35)</f>
        <v>46062.152000000002</v>
      </c>
      <c r="U41" s="168">
        <f t="shared" ref="U41:AH41" si="38">SUM(U29:U35)</f>
        <v>39745.884000000005</v>
      </c>
      <c r="V41" s="168">
        <f t="shared" si="38"/>
        <v>45474.777999999998</v>
      </c>
      <c r="W41" s="168">
        <f t="shared" si="38"/>
        <v>69106.982000000004</v>
      </c>
      <c r="X41" s="168">
        <f t="shared" si="38"/>
        <v>65762.429999999993</v>
      </c>
      <c r="Y41" s="168">
        <f t="shared" si="38"/>
        <v>68124.927000000025</v>
      </c>
      <c r="Z41" s="168">
        <f t="shared" si="38"/>
        <v>57688.141000000003</v>
      </c>
      <c r="AA41" s="168">
        <f t="shared" si="38"/>
        <v>76472.451000000015</v>
      </c>
      <c r="AB41" s="168">
        <f t="shared" si="38"/>
        <v>78293.83</v>
      </c>
      <c r="AC41" s="168">
        <f t="shared" si="38"/>
        <v>90438.97600000001</v>
      </c>
      <c r="AD41" s="168">
        <f t="shared" si="38"/>
        <v>92838.607999999993</v>
      </c>
      <c r="AE41" s="168">
        <f t="shared" si="38"/>
        <v>98663.015999999974</v>
      </c>
      <c r="AF41" s="168">
        <f t="shared" si="38"/>
        <v>108967.019</v>
      </c>
      <c r="AG41" s="168">
        <f t="shared" si="38"/>
        <v>124120.80300000001</v>
      </c>
      <c r="AH41" s="169">
        <f t="shared" si="38"/>
        <v>88104.575000000026</v>
      </c>
      <c r="AI41" s="61">
        <f t="shared" si="26"/>
        <v>-0.29017076210826626</v>
      </c>
      <c r="AK41" s="172">
        <f t="shared" si="23"/>
        <v>0.46734908959405164</v>
      </c>
      <c r="AL41" s="173">
        <f t="shared" si="23"/>
        <v>0.4588848810844956</v>
      </c>
      <c r="AM41" s="173">
        <f t="shared" si="36"/>
        <v>0.55164798041749896</v>
      </c>
      <c r="AN41" s="173">
        <f t="shared" si="36"/>
        <v>0.80477538304107599</v>
      </c>
      <c r="AO41" s="173">
        <f t="shared" si="36"/>
        <v>0.5064556851477654</v>
      </c>
      <c r="AP41" s="173">
        <f t="shared" si="36"/>
        <v>0.50323820558707388</v>
      </c>
      <c r="AQ41" s="173">
        <f t="shared" si="28"/>
        <v>0.55920350530792728</v>
      </c>
      <c r="AR41" s="173">
        <f t="shared" si="29"/>
        <v>0.55067474288429108</v>
      </c>
      <c r="AS41" s="173">
        <f t="shared" si="30"/>
        <v>0.8250569020621481</v>
      </c>
      <c r="AT41" s="173">
        <f t="shared" si="31"/>
        <v>0.54830901108106633</v>
      </c>
      <c r="AU41" s="173">
        <f t="shared" si="32"/>
        <v>0.59247936112766053</v>
      </c>
      <c r="AV41" s="173">
        <f t="shared" si="33"/>
        <v>0.52394646526892052</v>
      </c>
      <c r="AW41" s="173">
        <f t="shared" si="34"/>
        <v>0.67260814767963084</v>
      </c>
      <c r="AX41" s="173">
        <f t="shared" si="35"/>
        <v>0.64550600012719683</v>
      </c>
      <c r="AY41" s="173">
        <f>IF(AH41="","",(AH41/P41)*10)</f>
        <v>0.71902174279845088</v>
      </c>
      <c r="AZ41" s="61">
        <f t="shared" si="24"/>
        <v>0.11388855046547636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9">SUM(E29:E31)</f>
        <v>269354.83</v>
      </c>
      <c r="F42" s="154">
        <f t="shared" si="39"/>
        <v>518885.16000000003</v>
      </c>
      <c r="G42" s="154">
        <f t="shared" si="39"/>
        <v>534367.81999999983</v>
      </c>
      <c r="H42" s="154">
        <f t="shared" si="39"/>
        <v>446495.15</v>
      </c>
      <c r="I42" s="154">
        <f t="shared" si="39"/>
        <v>530104.43999999994</v>
      </c>
      <c r="J42" s="154">
        <f t="shared" si="39"/>
        <v>340089.82</v>
      </c>
      <c r="K42" s="154">
        <f t="shared" si="39"/>
        <v>649570.5</v>
      </c>
      <c r="L42" s="154">
        <f t="shared" si="39"/>
        <v>640253.84</v>
      </c>
      <c r="M42" s="154">
        <f t="shared" si="39"/>
        <v>817451.96000000066</v>
      </c>
      <c r="N42" s="154">
        <f t="shared" si="39"/>
        <v>652011.14</v>
      </c>
      <c r="O42" s="154">
        <f t="shared" si="39"/>
        <v>772932.67999999993</v>
      </c>
      <c r="P42" s="119">
        <f>IF(P31="","",SUM(P29:P31))</f>
        <v>542181.13000000012</v>
      </c>
      <c r="Q42" s="61">
        <f t="shared" si="25"/>
        <v>-0.29854029460883946</v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40">SUM(W29:W31)</f>
        <v>22740.453000000001</v>
      </c>
      <c r="X42" s="154">
        <f t="shared" si="40"/>
        <v>26284.577999999994</v>
      </c>
      <c r="Y42" s="154">
        <f t="shared" si="40"/>
        <v>26114.18</v>
      </c>
      <c r="Z42" s="154">
        <f t="shared" si="40"/>
        <v>24267.392</v>
      </c>
      <c r="AA42" s="154">
        <f t="shared" si="40"/>
        <v>28921.351000000002</v>
      </c>
      <c r="AB42" s="154">
        <f t="shared" si="40"/>
        <v>27891.383000000002</v>
      </c>
      <c r="AC42" s="154">
        <f t="shared" si="40"/>
        <v>37417.438999999998</v>
      </c>
      <c r="AD42" s="154">
        <f t="shared" si="40"/>
        <v>39515.076000000001</v>
      </c>
      <c r="AE42" s="154">
        <f t="shared" si="40"/>
        <v>41893.952999999994</v>
      </c>
      <c r="AF42" s="154">
        <f t="shared" si="40"/>
        <v>42491.516000000003</v>
      </c>
      <c r="AG42" s="154">
        <f t="shared" si="40"/>
        <v>50524.025000000016</v>
      </c>
      <c r="AH42" s="119">
        <f>IF(AH31="","",SUM(AH29:AH31))</f>
        <v>36489.700000000012</v>
      </c>
      <c r="AI42" s="61">
        <f t="shared" si="26"/>
        <v>-0.27777527621760145</v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8"/>
        <v>0.54350852411274786</v>
      </c>
      <c r="AR42" s="156">
        <f t="shared" si="29"/>
        <v>0.54557835810618771</v>
      </c>
      <c r="AS42" s="156">
        <f t="shared" si="30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0.65169923323702728</v>
      </c>
      <c r="AX42" s="156">
        <f t="shared" si="23"/>
        <v>0.65366656511405385</v>
      </c>
      <c r="AY42" s="156">
        <f>IF(AH42="","",(AH42/P42)*10)</f>
        <v>0.67301678315510538</v>
      </c>
      <c r="AZ42" s="61">
        <f t="shared" si="24"/>
        <v>2.9602581918313716E-2</v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41">SUM(E32:E34)</f>
        <v>409796.7099999999</v>
      </c>
      <c r="F43" s="154">
        <f t="shared" si="41"/>
        <v>510240.19999999995</v>
      </c>
      <c r="G43" s="154">
        <f t="shared" si="41"/>
        <v>581930.29000000015</v>
      </c>
      <c r="H43" s="154">
        <f t="shared" si="41"/>
        <v>437395.03</v>
      </c>
      <c r="I43" s="154">
        <f t="shared" si="41"/>
        <v>651460.00999999989</v>
      </c>
      <c r="J43" s="154">
        <f t="shared" si="41"/>
        <v>432659.41000000003</v>
      </c>
      <c r="K43" s="154">
        <f t="shared" si="41"/>
        <v>721335.31</v>
      </c>
      <c r="L43" s="154">
        <f t="shared" si="41"/>
        <v>641165.57999999984</v>
      </c>
      <c r="M43" s="154">
        <f t="shared" si="41"/>
        <v>786805.54999999993</v>
      </c>
      <c r="N43" s="154">
        <f t="shared" si="41"/>
        <v>732307.73</v>
      </c>
      <c r="O43" s="154">
        <f t="shared" si="41"/>
        <v>856045.70000000054</v>
      </c>
      <c r="P43" s="119">
        <f>IF(P34="","",SUM(P32:P34))</f>
        <v>520550.9800000001</v>
      </c>
      <c r="Q43" s="52">
        <f t="shared" si="25"/>
        <v>-0.39191216076431462</v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42">SUM(W32:W34)</f>
        <v>32307.84499999999</v>
      </c>
      <c r="X43" s="154">
        <f t="shared" si="42"/>
        <v>26348.47</v>
      </c>
      <c r="Y43" s="154">
        <f t="shared" si="42"/>
        <v>29735.684000000008</v>
      </c>
      <c r="Z43" s="154">
        <f t="shared" si="42"/>
        <v>25013.658999999996</v>
      </c>
      <c r="AA43" s="154">
        <f t="shared" si="42"/>
        <v>35963.210000000006</v>
      </c>
      <c r="AB43" s="154">
        <f t="shared" si="42"/>
        <v>36186.675000000003</v>
      </c>
      <c r="AC43" s="154">
        <f t="shared" si="42"/>
        <v>38844.275000000009</v>
      </c>
      <c r="AD43" s="154">
        <f t="shared" si="42"/>
        <v>36822.900999999991</v>
      </c>
      <c r="AE43" s="154">
        <f t="shared" si="42"/>
        <v>41213.95199999999</v>
      </c>
      <c r="AF43" s="154">
        <f t="shared" si="42"/>
        <v>49875.743999999992</v>
      </c>
      <c r="AG43" s="154">
        <f t="shared" si="42"/>
        <v>54535.866999999998</v>
      </c>
      <c r="AH43" s="119">
        <f>IF(AH34="","",SUM(AH32:AH34))</f>
        <v>38761.489000000009</v>
      </c>
      <c r="AI43" s="52">
        <f t="shared" si="26"/>
        <v>-0.28924777156288706</v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8"/>
        <v>0.57187798864564132</v>
      </c>
      <c r="AR43" s="157">
        <f t="shared" si="29"/>
        <v>0.55204017818376927</v>
      </c>
      <c r="AS43" s="157">
        <f t="shared" si="30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0.63706723834954104</v>
      </c>
      <c r="AY43" s="303">
        <f t="shared" ref="AY43:AY45" si="43">IF(AH43="","",(AH43/P43)*10)</f>
        <v>0.74462426331422915</v>
      </c>
      <c r="AZ43" s="52">
        <f t="shared" si="24"/>
        <v>0.16883151179353939</v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44">SUM(E35:E37)</f>
        <v>430814.19999999995</v>
      </c>
      <c r="F44" s="154">
        <f t="shared" si="44"/>
        <v>682291.91</v>
      </c>
      <c r="G44" s="154">
        <f t="shared" si="44"/>
        <v>625733.66999999993</v>
      </c>
      <c r="H44" s="154">
        <f t="shared" si="44"/>
        <v>458250.33999999968</v>
      </c>
      <c r="I44" s="154">
        <f t="shared" si="44"/>
        <v>516089.50999999983</v>
      </c>
      <c r="J44" s="154">
        <f t="shared" si="44"/>
        <v>514049.36</v>
      </c>
      <c r="K44" s="154">
        <f t="shared" si="44"/>
        <v>823163.40000000037</v>
      </c>
      <c r="L44" s="154">
        <f t="shared" si="44"/>
        <v>765619.61999999988</v>
      </c>
      <c r="M44" s="154">
        <f t="shared" si="44"/>
        <v>683593.1599999998</v>
      </c>
      <c r="N44" s="154">
        <f t="shared" si="44"/>
        <v>751874.42999999959</v>
      </c>
      <c r="O44" s="154">
        <f t="shared" si="44"/>
        <v>716018.47000000044</v>
      </c>
      <c r="P44" s="119" t="str">
        <f>IF(P37="","",SUM(P35:P37))</f>
        <v/>
      </c>
      <c r="Q44" s="52" t="str">
        <f t="shared" si="25"/>
        <v/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45">SUM(W35:W37)</f>
        <v>32207.47700000001</v>
      </c>
      <c r="X44" s="154">
        <f t="shared" si="45"/>
        <v>33482.723000000005</v>
      </c>
      <c r="Y44" s="154">
        <f t="shared" si="45"/>
        <v>31539.239999999998</v>
      </c>
      <c r="Z44" s="154">
        <f t="shared" si="45"/>
        <v>26992.701000000008</v>
      </c>
      <c r="AA44" s="154">
        <f t="shared" si="45"/>
        <v>32400.945000000014</v>
      </c>
      <c r="AB44" s="154">
        <f t="shared" si="45"/>
        <v>41484.690999999999</v>
      </c>
      <c r="AC44" s="154">
        <f t="shared" si="45"/>
        <v>42323.071000000004</v>
      </c>
      <c r="AD44" s="154">
        <f t="shared" si="45"/>
        <v>45119.482000000004</v>
      </c>
      <c r="AE44" s="154">
        <f t="shared" si="45"/>
        <v>40657.845000000001</v>
      </c>
      <c r="AF44" s="154">
        <f t="shared" si="45"/>
        <v>52315.772999999994</v>
      </c>
      <c r="AG44" s="154">
        <f t="shared" si="45"/>
        <v>48936.794000000002</v>
      </c>
      <c r="AH44" s="119" t="str">
        <f>IF(AH37="","",SUM(AH35:AH37))</f>
        <v/>
      </c>
      <c r="AI44" s="52" t="str">
        <f t="shared" si="26"/>
        <v/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8"/>
        <v>0.58903831909868365</v>
      </c>
      <c r="AR44" s="157">
        <f t="shared" si="29"/>
        <v>0.62781638402222173</v>
      </c>
      <c r="AS44" s="157">
        <f t="shared" si="30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0.68345714601468266</v>
      </c>
      <c r="AY44" s="303" t="str">
        <f t="shared" si="43"/>
        <v/>
      </c>
      <c r="AZ44" s="52" t="str">
        <f t="shared" si="24"/>
        <v/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46">IF(E40="","",SUM(E38:E40))</f>
        <v>486327.5499999997</v>
      </c>
      <c r="F45" s="155">
        <f t="shared" si="46"/>
        <v>616193.31000000029</v>
      </c>
      <c r="G45" s="155">
        <f t="shared" si="46"/>
        <v>416040.10999999987</v>
      </c>
      <c r="H45" s="155">
        <f t="shared" si="46"/>
        <v>460019.91999999993</v>
      </c>
      <c r="I45" s="155">
        <f t="shared" si="46"/>
        <v>456723.05999999982</v>
      </c>
      <c r="J45" s="155">
        <f t="shared" si="46"/>
        <v>688395.02</v>
      </c>
      <c r="K45" s="155">
        <f t="shared" si="46"/>
        <v>739319.47000000044</v>
      </c>
      <c r="L45" s="155">
        <f t="shared" si="46"/>
        <v>696300.05</v>
      </c>
      <c r="M45" s="155">
        <f t="shared" si="46"/>
        <v>681072.12000000011</v>
      </c>
      <c r="N45" s="155">
        <f t="shared" si="46"/>
        <v>832667.84000000032</v>
      </c>
      <c r="O45" s="155">
        <f t="shared" si="46"/>
        <v>545444.01999999967</v>
      </c>
      <c r="P45" s="123" t="str">
        <f t="shared" si="46"/>
        <v/>
      </c>
      <c r="Q45" s="55" t="str">
        <f t="shared" si="25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47">IF(W40="","",SUM(W38:W40))</f>
        <v>34113.160000000003</v>
      </c>
      <c r="X45" s="155">
        <f t="shared" si="47"/>
        <v>38028.200000000004</v>
      </c>
      <c r="Y45" s="155">
        <f t="shared" si="47"/>
        <v>28182.603000000003</v>
      </c>
      <c r="Z45" s="155">
        <f t="shared" si="47"/>
        <v>32795.233999999997</v>
      </c>
      <c r="AA45" s="155">
        <f t="shared" si="47"/>
        <v>38893.22</v>
      </c>
      <c r="AB45" s="155">
        <f t="shared" si="47"/>
        <v>47841.637999999999</v>
      </c>
      <c r="AC45" s="155">
        <f t="shared" si="47"/>
        <v>49159.678</v>
      </c>
      <c r="AD45" s="155">
        <f t="shared" si="47"/>
        <v>42889.164000000004</v>
      </c>
      <c r="AE45" s="155">
        <f t="shared" si="47"/>
        <v>46697.127000000022</v>
      </c>
      <c r="AF45" s="155">
        <f t="shared" si="47"/>
        <v>57895.481999999989</v>
      </c>
      <c r="AG45" s="155">
        <f t="shared" si="47"/>
        <v>40894.995000000003</v>
      </c>
      <c r="AH45" s="123" t="str">
        <f t="shared" si="47"/>
        <v/>
      </c>
      <c r="AI45" s="55" t="str">
        <f t="shared" si="26"/>
        <v/>
      </c>
      <c r="AK45" s="126">
        <f t="shared" ref="AK45:AL45" si="48">(T45/B45)*10</f>
        <v>0.5513245039086454</v>
      </c>
      <c r="AL45" s="158">
        <f t="shared" si="48"/>
        <v>0.5781509475921669</v>
      </c>
      <c r="AM45" s="158">
        <f t="shared" ref="AM45:AX45" si="49">IF(V40="","",(V45/D45)*10)</f>
        <v>0.91372665805968378</v>
      </c>
      <c r="AN45" s="158">
        <f t="shared" si="49"/>
        <v>0.70144411929778661</v>
      </c>
      <c r="AO45" s="158">
        <f t="shared" si="49"/>
        <v>0.61714723907015456</v>
      </c>
      <c r="AP45" s="158">
        <f t="shared" si="49"/>
        <v>0.67740110442716717</v>
      </c>
      <c r="AQ45" s="158">
        <f t="shared" ref="AQ45" si="50">IF(Z40="","",(Z45/H45)*10)</f>
        <v>0.7129089975060211</v>
      </c>
      <c r="AR45" s="158">
        <f t="shared" ref="AR45" si="51">IF(AA40="","",(AA45/I45)*10)</f>
        <v>0.85157119064669118</v>
      </c>
      <c r="AS45" s="158">
        <f t="shared" ref="AS45" si="52">IF(AB40="","",(AB45/J45)*10)</f>
        <v>0.69497362139545982</v>
      </c>
      <c r="AT45" s="158">
        <f t="shared" si="49"/>
        <v>0.66493146731277042</v>
      </c>
      <c r="AU45" s="158">
        <f t="shared" si="49"/>
        <v>0.61595807726855689</v>
      </c>
      <c r="AV45" s="158">
        <f t="shared" si="49"/>
        <v>0.68564144132048765</v>
      </c>
      <c r="AW45" s="158">
        <f t="shared" si="49"/>
        <v>0.69530104585280927</v>
      </c>
      <c r="AX45" s="158">
        <f t="shared" si="49"/>
        <v>0.74975604279243968</v>
      </c>
      <c r="AY45" s="304" t="str">
        <f t="shared" si="43"/>
        <v/>
      </c>
      <c r="AZ45" s="55" t="str">
        <f t="shared" si="24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Q46" s="119"/>
      <c r="AR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Q47" s="119"/>
      <c r="AR47" s="119"/>
      <c r="AZ47" s="289" t="s">
        <v>47</v>
      </c>
      <c r="BB47" s="105"/>
      <c r="BC47" s="105"/>
    </row>
    <row r="48" spans="1:55" ht="20.100000000000001" customHeight="1" x14ac:dyDescent="0.25">
      <c r="A48" s="343" t="s">
        <v>15</v>
      </c>
      <c r="B48" s="345" t="s">
        <v>71</v>
      </c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40"/>
      <c r="Q48" s="348" t="str">
        <f>Q26</f>
        <v>D       2024/2023</v>
      </c>
      <c r="S48" s="346" t="s">
        <v>3</v>
      </c>
      <c r="T48" s="338" t="s">
        <v>71</v>
      </c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40"/>
      <c r="AI48" s="348" t="str">
        <f>Q48</f>
        <v>D       2024/2023</v>
      </c>
      <c r="AK48" s="338" t="s">
        <v>71</v>
      </c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40"/>
      <c r="AZ48" s="348" t="str">
        <f>AI48</f>
        <v>D       2024/2023</v>
      </c>
      <c r="BB48" s="105"/>
      <c r="BC48" s="105"/>
    </row>
    <row r="49" spans="1:55" ht="20.100000000000001" customHeight="1" thickBot="1" x14ac:dyDescent="0.3">
      <c r="A49" s="344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49"/>
      <c r="S49" s="347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9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49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160.48000000000005</v>
      </c>
      <c r="O51" s="153">
        <v>206.79</v>
      </c>
      <c r="P51" s="119">
        <v>203.97000000000003</v>
      </c>
      <c r="Q51" s="61">
        <f>IF(P51="","",(P51-O51)/O51)</f>
        <v>-1.3637023066879273E-2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115.21900000000001</v>
      </c>
      <c r="AG51" s="153">
        <v>180.49199999999996</v>
      </c>
      <c r="AH51" s="112">
        <v>257.77999999999992</v>
      </c>
      <c r="AI51" s="61">
        <f>IF(AH51="","",(AH51-AG51)/AG51)</f>
        <v>0.42820734436983338</v>
      </c>
      <c r="AK51" s="124">
        <f t="shared" ref="AK51:AV66" si="53">(T51/B51)*10</f>
        <v>3.1291981528127626</v>
      </c>
      <c r="AL51" s="156">
        <f t="shared" si="53"/>
        <v>2.9131733604076775</v>
      </c>
      <c r="AM51" s="156">
        <f t="shared" si="53"/>
        <v>3.7092200734691394</v>
      </c>
      <c r="AN51" s="156">
        <f t="shared" si="53"/>
        <v>0.99862366924310941</v>
      </c>
      <c r="AO51" s="156">
        <f t="shared" si="53"/>
        <v>2.6979554419689982</v>
      </c>
      <c r="AP51" s="156">
        <f t="shared" si="53"/>
        <v>5.3501124558209252</v>
      </c>
      <c r="AQ51" s="156">
        <f t="shared" si="53"/>
        <v>6.6463000678886637</v>
      </c>
      <c r="AR51" s="156">
        <f t="shared" si="53"/>
        <v>6.0035529387879389</v>
      </c>
      <c r="AS51" s="156">
        <f t="shared" si="53"/>
        <v>6.99346012679346</v>
      </c>
      <c r="AT51" s="156">
        <f t="shared" si="53"/>
        <v>33.427512473271541</v>
      </c>
      <c r="AU51" s="156">
        <f t="shared" si="53"/>
        <v>6.2628631014449567</v>
      </c>
      <c r="AV51" s="156">
        <f t="shared" si="53"/>
        <v>8.8695652173913047</v>
      </c>
      <c r="AW51" s="156">
        <f t="shared" ref="AW51:AW60" si="54">(AF51/N51)*10</f>
        <v>7.1796485543369872</v>
      </c>
      <c r="AX51" s="156">
        <f t="shared" ref="AX51:AX60" si="55">(AG51/O51)*10</f>
        <v>8.7282750616567526</v>
      </c>
      <c r="AY51" s="156">
        <f>(AH51/P51)*10</f>
        <v>12.638133058783147</v>
      </c>
      <c r="AZ51" s="61">
        <f t="shared" ref="AZ51:AZ67" si="56">IF(AY51="","",(AY51-AX51)/AX51)</f>
        <v>0.44795311439053653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358.54999999999995</v>
      </c>
      <c r="O52" s="154">
        <v>568.1099999999999</v>
      </c>
      <c r="P52" s="119">
        <v>49.390000000000029</v>
      </c>
      <c r="Q52" s="52">
        <f t="shared" ref="Q52:Q67" si="57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405.61699999999985</v>
      </c>
      <c r="AG52" s="154">
        <v>458.54099999999983</v>
      </c>
      <c r="AH52" s="119">
        <v>72.683000000000007</v>
      </c>
      <c r="AI52" s="52">
        <f t="shared" ref="AI52:AI67" si="58">IF(AH52="","",(AH52-AG52)/AG52)</f>
        <v>-0.84149072820096782</v>
      </c>
      <c r="AK52" s="125">
        <f t="shared" si="53"/>
        <v>3.3315997633209804</v>
      </c>
      <c r="AL52" s="157">
        <f t="shared" si="53"/>
        <v>3.1895626242544735</v>
      </c>
      <c r="AM52" s="157">
        <f t="shared" si="53"/>
        <v>6.7820934169903389</v>
      </c>
      <c r="AN52" s="157">
        <f t="shared" si="53"/>
        <v>2.4992939330543926</v>
      </c>
      <c r="AO52" s="157">
        <f t="shared" si="53"/>
        <v>7.2508009153318067</v>
      </c>
      <c r="AP52" s="157">
        <f t="shared" si="53"/>
        <v>2.9823576583801121</v>
      </c>
      <c r="AQ52" s="157">
        <f t="shared" si="53"/>
        <v>9.3569594718503577</v>
      </c>
      <c r="AR52" s="157">
        <f t="shared" si="53"/>
        <v>4.8649578605805885</v>
      </c>
      <c r="AS52" s="157">
        <f t="shared" si="53"/>
        <v>7.3313812312526778</v>
      </c>
      <c r="AT52" s="157">
        <f t="shared" si="53"/>
        <v>5.4228821362799273</v>
      </c>
      <c r="AU52" s="157">
        <f t="shared" si="53"/>
        <v>37.576748738024108</v>
      </c>
      <c r="AV52" s="157">
        <f t="shared" si="53"/>
        <v>16.45358119190815</v>
      </c>
      <c r="AW52" s="157">
        <f t="shared" si="54"/>
        <v>11.312703946450979</v>
      </c>
      <c r="AX52" s="157">
        <f t="shared" si="55"/>
        <v>8.0713418176057434</v>
      </c>
      <c r="AY52" s="303">
        <f>IF(AH52="","",(AH52/P52)*10)</f>
        <v>14.716136869811695</v>
      </c>
      <c r="AZ52" s="52">
        <f t="shared" si="56"/>
        <v>0.82325779311091574</v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116.07999999999998</v>
      </c>
      <c r="P53" s="119">
        <v>156.97000000000008</v>
      </c>
      <c r="Q53" s="52">
        <f t="shared" si="57"/>
        <v>0.35225706409372937</v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257.39599999999996</v>
      </c>
      <c r="AH53" s="119">
        <v>307.31999999999994</v>
      </c>
      <c r="AI53" s="52">
        <f t="shared" si="58"/>
        <v>0.19395794806446093</v>
      </c>
      <c r="AK53" s="125">
        <f t="shared" si="53"/>
        <v>4.2296696315120714</v>
      </c>
      <c r="AL53" s="157">
        <f t="shared" si="53"/>
        <v>5.1006261831949908</v>
      </c>
      <c r="AM53" s="157">
        <f t="shared" si="53"/>
        <v>10.416026871401151</v>
      </c>
      <c r="AN53" s="157">
        <f t="shared" si="53"/>
        <v>2.8028652138821637</v>
      </c>
      <c r="AO53" s="157">
        <f t="shared" si="53"/>
        <v>5.8612626656274349</v>
      </c>
      <c r="AP53" s="157">
        <f t="shared" si="53"/>
        <v>7.3980000000000024</v>
      </c>
      <c r="AQ53" s="157">
        <f t="shared" si="53"/>
        <v>9.0040946314831647</v>
      </c>
      <c r="AR53" s="157">
        <f t="shared" si="53"/>
        <v>19.889705882352938</v>
      </c>
      <c r="AS53" s="157">
        <f t="shared" si="53"/>
        <v>138.27556818181819</v>
      </c>
      <c r="AT53" s="157">
        <f t="shared" si="53"/>
        <v>19.512670045345423</v>
      </c>
      <c r="AU53" s="157">
        <f t="shared" si="53"/>
        <v>6.7463450292397624</v>
      </c>
      <c r="AV53" s="157">
        <f t="shared" si="53"/>
        <v>6.6250568838169945</v>
      </c>
      <c r="AW53" s="157">
        <f t="shared" si="54"/>
        <v>11.178492683904595</v>
      </c>
      <c r="AX53" s="157">
        <f t="shared" si="55"/>
        <v>22.174017918676775</v>
      </c>
      <c r="AY53" s="303">
        <f t="shared" ref="AY53:AY63" si="59">IF(AH53="","",(AH53/P53)*10)</f>
        <v>19.578263362425929</v>
      </c>
      <c r="AZ53" s="52">
        <f t="shared" si="56"/>
        <v>-0.11706288710376159</v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19">
        <v>18.09</v>
      </c>
      <c r="Q54" s="52">
        <f t="shared" si="57"/>
        <v>-0.92932765558463881</v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230.74799999999999</v>
      </c>
      <c r="AH54" s="119">
        <v>76.34099999999998</v>
      </c>
      <c r="AI54" s="52">
        <f t="shared" si="58"/>
        <v>-0.66915856258775819</v>
      </c>
      <c r="AK54" s="125">
        <f t="shared" si="53"/>
        <v>1.9038025350233492</v>
      </c>
      <c r="AL54" s="157">
        <f t="shared" si="53"/>
        <v>4.6260259662736889</v>
      </c>
      <c r="AM54" s="157">
        <f t="shared" si="53"/>
        <v>9.4911463187325236</v>
      </c>
      <c r="AN54" s="157">
        <f t="shared" si="53"/>
        <v>3.5672735653376373</v>
      </c>
      <c r="AO54" s="157">
        <f t="shared" si="53"/>
        <v>7.1325062462307205</v>
      </c>
      <c r="AP54" s="157">
        <f t="shared" si="53"/>
        <v>7.2904232494636236</v>
      </c>
      <c r="AQ54" s="157">
        <f t="shared" si="53"/>
        <v>7.5840280409245917</v>
      </c>
      <c r="AR54" s="157">
        <f t="shared" si="53"/>
        <v>53.003853564547221</v>
      </c>
      <c r="AS54" s="157">
        <f t="shared" si="53"/>
        <v>12.177546983184966</v>
      </c>
      <c r="AT54" s="157">
        <f t="shared" si="53"/>
        <v>4.5491711885824735</v>
      </c>
      <c r="AU54" s="157">
        <f t="shared" si="53"/>
        <v>26.355844155844153</v>
      </c>
      <c r="AV54" s="157">
        <f t="shared" si="53"/>
        <v>8.7281782437745736</v>
      </c>
      <c r="AW54" s="157">
        <f t="shared" si="54"/>
        <v>20.173527236874541</v>
      </c>
      <c r="AX54" s="157">
        <f t="shared" si="55"/>
        <v>9.0146501543149551</v>
      </c>
      <c r="AY54" s="303">
        <f t="shared" si="59"/>
        <v>42.200663349917072</v>
      </c>
      <c r="AZ54" s="52">
        <f t="shared" ref="AZ54" si="60">IF(AY54="","",(AY54-AX54)/AX54)</f>
        <v>3.681342329154869</v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>
        <v>68.369999999999976</v>
      </c>
      <c r="Q55" s="52">
        <f t="shared" si="57"/>
        <v>-0.40010529086601748</v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278.41000000000003</v>
      </c>
      <c r="AH55" s="119">
        <v>147.012</v>
      </c>
      <c r="AI55" s="52">
        <f t="shared" si="58"/>
        <v>-0.47195862217592766</v>
      </c>
      <c r="AK55" s="125">
        <f t="shared" si="53"/>
        <v>3.1543472596195605</v>
      </c>
      <c r="AL55" s="157">
        <f t="shared" si="53"/>
        <v>1.9260439185345319</v>
      </c>
      <c r="AM55" s="157">
        <f t="shared" si="53"/>
        <v>3.7971232734448042</v>
      </c>
      <c r="AN55" s="157">
        <f t="shared" si="53"/>
        <v>23.995283018867926</v>
      </c>
      <c r="AO55" s="157">
        <f t="shared" si="53"/>
        <v>1.7330256785159459</v>
      </c>
      <c r="AP55" s="157">
        <f t="shared" si="53"/>
        <v>3.9895710350255804</v>
      </c>
      <c r="AQ55" s="157">
        <f t="shared" si="53"/>
        <v>5.7120565173511375</v>
      </c>
      <c r="AR55" s="157">
        <f t="shared" si="53"/>
        <v>34.870448772226915</v>
      </c>
      <c r="AS55" s="157">
        <f t="shared" si="53"/>
        <v>6.7623660346248968</v>
      </c>
      <c r="AT55" s="157">
        <f t="shared" si="53"/>
        <v>4.0124458616914946</v>
      </c>
      <c r="AU55" s="157">
        <f t="shared" si="53"/>
        <v>4.7523720056364498</v>
      </c>
      <c r="AV55" s="157">
        <f t="shared" si="53"/>
        <v>27.779323050247466</v>
      </c>
      <c r="AW55" s="157">
        <f t="shared" si="54"/>
        <v>6.6202848646110501</v>
      </c>
      <c r="AX55" s="157">
        <f t="shared" si="55"/>
        <v>24.42835833991402</v>
      </c>
      <c r="AY55" s="303">
        <f t="shared" si="59"/>
        <v>21.50241333918386</v>
      </c>
      <c r="AZ55" s="52">
        <f t="shared" si="56"/>
        <v>-0.11977657114802492</v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19">
        <v>203.94000000000011</v>
      </c>
      <c r="Q56" s="52">
        <f t="shared" si="57"/>
        <v>1.5371983080368252</v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150.63999999999999</v>
      </c>
      <c r="AH56" s="119">
        <v>240.67999999999998</v>
      </c>
      <c r="AI56" s="52">
        <f t="shared" si="58"/>
        <v>0.59771640998406794</v>
      </c>
      <c r="AK56" s="125">
        <f t="shared" si="53"/>
        <v>5.7602919375071266</v>
      </c>
      <c r="AL56" s="157">
        <f t="shared" si="53"/>
        <v>3.9711647580728346</v>
      </c>
      <c r="AM56" s="157">
        <f t="shared" si="53"/>
        <v>1.8513680610365695</v>
      </c>
      <c r="AN56" s="157">
        <f t="shared" si="53"/>
        <v>5.3728956646968253</v>
      </c>
      <c r="AO56" s="157">
        <f t="shared" si="53"/>
        <v>28.036144578313255</v>
      </c>
      <c r="AP56" s="157">
        <f t="shared" si="53"/>
        <v>3.4592841163310957</v>
      </c>
      <c r="AQ56" s="157">
        <f t="shared" si="53"/>
        <v>1.1073569008946409</v>
      </c>
      <c r="AR56" s="157">
        <f t="shared" si="53"/>
        <v>8.3081407240744571</v>
      </c>
      <c r="AS56" s="157">
        <f t="shared" si="53"/>
        <v>6.629818967561727</v>
      </c>
      <c r="AT56" s="157">
        <f t="shared" si="53"/>
        <v>5.6594987322020671</v>
      </c>
      <c r="AU56" s="157">
        <f t="shared" si="53"/>
        <v>9.3004240657301924</v>
      </c>
      <c r="AV56" s="157">
        <f t="shared" si="53"/>
        <v>19.322552771262814</v>
      </c>
      <c r="AW56" s="157">
        <f t="shared" si="54"/>
        <v>20.461849890999698</v>
      </c>
      <c r="AX56" s="157">
        <f t="shared" si="55"/>
        <v>18.740980343368989</v>
      </c>
      <c r="AY56" s="303">
        <f t="shared" si="59"/>
        <v>11.801510248112182</v>
      </c>
      <c r="AZ56" s="52">
        <f t="shared" si="56"/>
        <v>-0.37028319586878811</v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>
        <v>125.91999999999996</v>
      </c>
      <c r="Q57" s="52">
        <f t="shared" si="57"/>
        <v>0.1583111029344125</v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>
        <v>170.39</v>
      </c>
      <c r="AI57" s="52">
        <f t="shared" si="58"/>
        <v>0.33555416209437205</v>
      </c>
      <c r="AK57" s="125">
        <f t="shared" si="53"/>
        <v>3.3602242744063329</v>
      </c>
      <c r="AL57" s="157">
        <f t="shared" si="53"/>
        <v>8.6770833333333339</v>
      </c>
      <c r="AM57" s="157">
        <f t="shared" si="53"/>
        <v>4.960264900662251</v>
      </c>
      <c r="AN57" s="157">
        <f t="shared" si="53"/>
        <v>2.6307775512751173</v>
      </c>
      <c r="AO57" s="157">
        <f t="shared" si="53"/>
        <v>9.8741942653923065</v>
      </c>
      <c r="AP57" s="157">
        <f t="shared" si="53"/>
        <v>2.636536180308422</v>
      </c>
      <c r="AQ57" s="157">
        <f t="shared" si="53"/>
        <v>7.8259795270031765</v>
      </c>
      <c r="AR57" s="157">
        <f t="shared" si="53"/>
        <v>9.4114328913700831</v>
      </c>
      <c r="AS57" s="157">
        <f t="shared" si="53"/>
        <v>16.453769559032718</v>
      </c>
      <c r="AT57" s="157">
        <f t="shared" si="53"/>
        <v>6.2131907913343545</v>
      </c>
      <c r="AU57" s="157">
        <f t="shared" si="53"/>
        <v>3.8524391510577165</v>
      </c>
      <c r="AV57" s="157">
        <f t="shared" si="53"/>
        <v>12.605851413543723</v>
      </c>
      <c r="AW57" s="157">
        <f t="shared" si="54"/>
        <v>4.0218045356022127</v>
      </c>
      <c r="AX57" s="157">
        <f t="shared" si="55"/>
        <v>11.735810872964771</v>
      </c>
      <c r="AY57" s="303">
        <f t="shared" si="59"/>
        <v>13.53160736975858</v>
      </c>
      <c r="AZ57" s="52">
        <f t="shared" si="56"/>
        <v>0.15301852732909149</v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/>
      <c r="Q58" s="52" t="str">
        <f t="shared" si="57"/>
        <v/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53.198999999999998</v>
      </c>
      <c r="AH58" s="119"/>
      <c r="AI58" s="52" t="str">
        <f t="shared" si="58"/>
        <v/>
      </c>
      <c r="AK58" s="125">
        <f t="shared" si="53"/>
        <v>3.3921512460613008</v>
      </c>
      <c r="AL58" s="157">
        <f t="shared" si="53"/>
        <v>6.9131578947368419</v>
      </c>
      <c r="AM58" s="157">
        <f t="shared" si="53"/>
        <v>2.1921112554836548</v>
      </c>
      <c r="AN58" s="157">
        <f t="shared" si="53"/>
        <v>4.2767812406052705</v>
      </c>
      <c r="AO58" s="157">
        <f t="shared" si="53"/>
        <v>5.0834222696549265</v>
      </c>
      <c r="AP58" s="157">
        <f t="shared" si="53"/>
        <v>1.8476054409619906</v>
      </c>
      <c r="AQ58" s="157">
        <f t="shared" si="53"/>
        <v>8.7185046907907306</v>
      </c>
      <c r="AR58" s="157">
        <f t="shared" si="53"/>
        <v>5.8071163445539478</v>
      </c>
      <c r="AS58" s="157">
        <f t="shared" si="53"/>
        <v>8.9845051326748013</v>
      </c>
      <c r="AT58" s="157">
        <f t="shared" si="53"/>
        <v>69.814432989690744</v>
      </c>
      <c r="AU58" s="157">
        <f t="shared" si="53"/>
        <v>10.103928299008389</v>
      </c>
      <c r="AV58" s="157">
        <f t="shared" si="53"/>
        <v>20.221516393442624</v>
      </c>
      <c r="AW58" s="157">
        <f t="shared" si="54"/>
        <v>8.7912929238017519</v>
      </c>
      <c r="AX58" s="157">
        <f t="shared" si="55"/>
        <v>91.88082901554408</v>
      </c>
      <c r="AY58" s="303" t="str">
        <f t="shared" si="59"/>
        <v/>
      </c>
      <c r="AZ58" s="52" t="str">
        <f t="shared" si="56"/>
        <v/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/>
      <c r="Q59" s="52" t="str">
        <f t="shared" si="57"/>
        <v/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368.83200000000011</v>
      </c>
      <c r="AH59" s="119"/>
      <c r="AI59" s="52" t="str">
        <f t="shared" si="58"/>
        <v/>
      </c>
      <c r="AK59" s="125">
        <f t="shared" si="53"/>
        <v>3.485479379392654</v>
      </c>
      <c r="AL59" s="157">
        <f t="shared" si="53"/>
        <v>6.9185880029622302</v>
      </c>
      <c r="AM59" s="157">
        <f t="shared" si="53"/>
        <v>4.9439296745070092</v>
      </c>
      <c r="AN59" s="157">
        <f t="shared" si="53"/>
        <v>7.6914176006641757</v>
      </c>
      <c r="AO59" s="157">
        <f t="shared" si="53"/>
        <v>5.3903434761308588</v>
      </c>
      <c r="AP59" s="157">
        <f t="shared" si="53"/>
        <v>3.7363160493827152</v>
      </c>
      <c r="AQ59" s="157">
        <f t="shared" si="53"/>
        <v>4.120262469073829</v>
      </c>
      <c r="AR59" s="157">
        <f t="shared" si="53"/>
        <v>59.42471042471044</v>
      </c>
      <c r="AS59" s="157">
        <f t="shared" si="53"/>
        <v>4.9669479359966386</v>
      </c>
      <c r="AT59" s="157">
        <f t="shared" si="53"/>
        <v>27.640099626400993</v>
      </c>
      <c r="AU59" s="157">
        <f t="shared" si="53"/>
        <v>6.7018416206261495</v>
      </c>
      <c r="AV59" s="157">
        <f t="shared" si="53"/>
        <v>7.1731258207829196</v>
      </c>
      <c r="AW59" s="157">
        <f t="shared" si="54"/>
        <v>7.449803173376484</v>
      </c>
      <c r="AX59" s="157">
        <f t="shared" si="55"/>
        <v>13.273545182999245</v>
      </c>
      <c r="AY59" s="303" t="str">
        <f t="shared" si="59"/>
        <v/>
      </c>
      <c r="AZ59" s="52" t="str">
        <f t="shared" si="56"/>
        <v/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50.900000000000013</v>
      </c>
      <c r="P60" s="119"/>
      <c r="Q60" s="52" t="str">
        <f t="shared" si="57"/>
        <v/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57.844000000000001</v>
      </c>
      <c r="AH60" s="119"/>
      <c r="AI60" s="52" t="str">
        <f t="shared" si="58"/>
        <v/>
      </c>
      <c r="AK60" s="125">
        <f t="shared" si="53"/>
        <v>3.3624543037554004</v>
      </c>
      <c r="AL60" s="157">
        <f t="shared" si="53"/>
        <v>4.4061213059664608</v>
      </c>
      <c r="AM60" s="157">
        <f t="shared" si="53"/>
        <v>6.4000000000000012</v>
      </c>
      <c r="AN60" s="157">
        <f t="shared" si="53"/>
        <v>5.0130958354239841</v>
      </c>
      <c r="AO60" s="157">
        <f t="shared" si="53"/>
        <v>3.816247463255642</v>
      </c>
      <c r="AP60" s="157">
        <f t="shared" si="53"/>
        <v>1.6204049315688276</v>
      </c>
      <c r="AQ60" s="157">
        <f t="shared" si="53"/>
        <v>9.7914274268927759</v>
      </c>
      <c r="AR60" s="157">
        <f t="shared" si="53"/>
        <v>28.659259259259258</v>
      </c>
      <c r="AS60" s="157">
        <f t="shared" si="53"/>
        <v>1.8691097325500186</v>
      </c>
      <c r="AT60" s="157">
        <f t="shared" si="53"/>
        <v>7.1277105473309144</v>
      </c>
      <c r="AU60" s="157">
        <f t="shared" si="53"/>
        <v>7.5646994134897314</v>
      </c>
      <c r="AV60" s="157">
        <f t="shared" si="53"/>
        <v>9.2515420676042428</v>
      </c>
      <c r="AW60" s="157">
        <f t="shared" si="54"/>
        <v>19.24436407474381</v>
      </c>
      <c r="AX60" s="157">
        <f t="shared" si="55"/>
        <v>11.364243614931235</v>
      </c>
      <c r="AY60" s="303" t="str">
        <f t="shared" si="59"/>
        <v/>
      </c>
      <c r="AZ60" s="52" t="str">
        <f t="shared" si="56"/>
        <v/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/>
      <c r="Q61" s="52" t="str">
        <f t="shared" si="57"/>
        <v/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299.64300000000009</v>
      </c>
      <c r="AH61" s="119"/>
      <c r="AI61" s="52" t="str">
        <f t="shared" si="58"/>
        <v/>
      </c>
      <c r="AK61" s="125">
        <f t="shared" si="53"/>
        <v>4.6122054560321102</v>
      </c>
      <c r="AL61" s="157">
        <f t="shared" si="53"/>
        <v>2.7942440348298092</v>
      </c>
      <c r="AM61" s="157">
        <f t="shared" ref="AM61:AV63" si="61">IF(V61="","",(V61/D61)*10)</f>
        <v>5.6581284655773123</v>
      </c>
      <c r="AN61" s="157">
        <f t="shared" si="61"/>
        <v>6.3913902053712492</v>
      </c>
      <c r="AO61" s="157">
        <f t="shared" si="61"/>
        <v>6.9560857538035954</v>
      </c>
      <c r="AP61" s="157">
        <f t="shared" si="61"/>
        <v>7.400561051232839</v>
      </c>
      <c r="AQ61" s="157">
        <f t="shared" si="61"/>
        <v>6.129211918685602</v>
      </c>
      <c r="AR61" s="157">
        <f t="shared" si="61"/>
        <v>3.0930048533445875</v>
      </c>
      <c r="AS61" s="157">
        <f t="shared" si="61"/>
        <v>6.8194817892935706</v>
      </c>
      <c r="AT61" s="157">
        <f t="shared" si="61"/>
        <v>16.76100738167608</v>
      </c>
      <c r="AU61" s="157">
        <f t="shared" si="61"/>
        <v>10.166459008223278</v>
      </c>
      <c r="AV61" s="157">
        <f t="shared" si="61"/>
        <v>6.4409689639592713</v>
      </c>
      <c r="AW61" s="157">
        <f t="shared" ref="AW61:AW63" si="62">IF(AF61="","",(AF61/N61)*10)</f>
        <v>30.569509216078167</v>
      </c>
      <c r="AX61" s="157">
        <f t="shared" ref="AX61:AX63" si="63">IF(AG61="","",(AG61/O61)*10)</f>
        <v>13.213520306918907</v>
      </c>
      <c r="AY61" s="303" t="str">
        <f t="shared" si="59"/>
        <v/>
      </c>
      <c r="AZ61" s="52" t="str">
        <f t="shared" si="56"/>
        <v/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19"/>
      <c r="Q62" s="52" t="str">
        <f t="shared" si="57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226.58299999999997</v>
      </c>
      <c r="AH62" s="119"/>
      <c r="AI62" s="52" t="str">
        <f t="shared" si="58"/>
        <v/>
      </c>
      <c r="AK62" s="125">
        <f t="shared" si="53"/>
        <v>3.2621192621192625</v>
      </c>
      <c r="AL62" s="157">
        <f t="shared" si="53"/>
        <v>3.8014623172103477</v>
      </c>
      <c r="AM62" s="157">
        <f t="shared" si="61"/>
        <v>2.0859264497878356</v>
      </c>
      <c r="AN62" s="157">
        <f t="shared" si="61"/>
        <v>7.1192005064664921</v>
      </c>
      <c r="AO62" s="157">
        <f t="shared" si="61"/>
        <v>7.7881030701754375</v>
      </c>
      <c r="AP62" s="157">
        <f t="shared" si="61"/>
        <v>4.5561525545694419</v>
      </c>
      <c r="AQ62" s="157">
        <f t="shared" si="61"/>
        <v>8.2780834479596539</v>
      </c>
      <c r="AR62" s="157">
        <f t="shared" si="61"/>
        <v>7.588015331401329</v>
      </c>
      <c r="AS62" s="157">
        <f t="shared" si="61"/>
        <v>7.0216712898751732</v>
      </c>
      <c r="AT62" s="157">
        <f t="shared" si="61"/>
        <v>6.3237308868501527</v>
      </c>
      <c r="AU62" s="157">
        <f t="shared" si="61"/>
        <v>5.4186705362078502</v>
      </c>
      <c r="AV62" s="157">
        <f t="shared" si="61"/>
        <v>12.885010555946518</v>
      </c>
      <c r="AW62" s="157">
        <f t="shared" si="62"/>
        <v>66.553839164016367</v>
      </c>
      <c r="AX62" s="157">
        <f t="shared" si="63"/>
        <v>7.4095160235448079</v>
      </c>
      <c r="AY62" s="303" t="str">
        <f t="shared" si="59"/>
        <v/>
      </c>
      <c r="AZ62" s="52" t="str">
        <f t="shared" si="56"/>
        <v/>
      </c>
      <c r="BB62" s="105"/>
      <c r="BC62" s="105"/>
    </row>
    <row r="63" spans="1:55" ht="20.100000000000001" customHeight="1" thickBot="1" x14ac:dyDescent="0.3">
      <c r="A63" s="35" t="str">
        <f>A19</f>
        <v>jan-jul</v>
      </c>
      <c r="B63" s="167">
        <f>SUM(B51:B57)</f>
        <v>1466.5500000000002</v>
      </c>
      <c r="C63" s="168">
        <f t="shared" ref="C63:P63" si="64">SUM(C51:C57)</f>
        <v>1747.5700000000002</v>
      </c>
      <c r="D63" s="168">
        <f t="shared" si="64"/>
        <v>1871.3</v>
      </c>
      <c r="E63" s="168">
        <f t="shared" si="64"/>
        <v>2458.5199999999995</v>
      </c>
      <c r="F63" s="168">
        <f t="shared" si="64"/>
        <v>1969.36</v>
      </c>
      <c r="G63" s="168">
        <f t="shared" si="64"/>
        <v>1365</v>
      </c>
      <c r="H63" s="168">
        <f t="shared" si="64"/>
        <v>1532.1899999999998</v>
      </c>
      <c r="I63" s="168">
        <f t="shared" si="64"/>
        <v>985.79000000000008</v>
      </c>
      <c r="J63" s="168">
        <f t="shared" si="64"/>
        <v>1096.4100000000001</v>
      </c>
      <c r="K63" s="168">
        <f t="shared" si="64"/>
        <v>1395.9899999999998</v>
      </c>
      <c r="L63" s="168">
        <f t="shared" si="64"/>
        <v>1148.8799999999999</v>
      </c>
      <c r="M63" s="168">
        <f t="shared" si="64"/>
        <v>1101.1199999999999</v>
      </c>
      <c r="N63" s="168">
        <f t="shared" si="64"/>
        <v>1648.62</v>
      </c>
      <c r="O63" s="168">
        <f t="shared" si="64"/>
        <v>1450.01</v>
      </c>
      <c r="P63" s="169">
        <f t="shared" si="64"/>
        <v>826.6500000000002</v>
      </c>
      <c r="Q63" s="61">
        <f t="shared" si="57"/>
        <v>-0.42990048344494164</v>
      </c>
      <c r="S63" s="109"/>
      <c r="T63" s="167">
        <f>SUM(T51:T57)</f>
        <v>451.06500000000005</v>
      </c>
      <c r="U63" s="168">
        <f t="shared" ref="U63:AH63" si="65">SUM(U51:U57)</f>
        <v>786.60699999999997</v>
      </c>
      <c r="V63" s="168">
        <f t="shared" si="65"/>
        <v>650.1160000000001</v>
      </c>
      <c r="W63" s="168">
        <f t="shared" si="65"/>
        <v>569.30399999999997</v>
      </c>
      <c r="X63" s="168">
        <f t="shared" si="65"/>
        <v>674.60699999999997</v>
      </c>
      <c r="Y63" s="168">
        <f t="shared" si="65"/>
        <v>543.40599999999995</v>
      </c>
      <c r="Z63" s="168">
        <f t="shared" si="65"/>
        <v>612.91700000000003</v>
      </c>
      <c r="AA63" s="168">
        <f t="shared" si="65"/>
        <v>773.529</v>
      </c>
      <c r="AB63" s="168">
        <f t="shared" si="65"/>
        <v>849.93700000000013</v>
      </c>
      <c r="AC63" s="168">
        <f t="shared" si="65"/>
        <v>942.35099999999989</v>
      </c>
      <c r="AD63" s="168">
        <f t="shared" si="65"/>
        <v>1294.499</v>
      </c>
      <c r="AE63" s="168">
        <f t="shared" si="65"/>
        <v>1620.9020000000007</v>
      </c>
      <c r="AF63" s="168">
        <f t="shared" si="65"/>
        <v>1521.569</v>
      </c>
      <c r="AG63" s="168">
        <f t="shared" si="65"/>
        <v>1683.8069999999998</v>
      </c>
      <c r="AH63" s="169">
        <f t="shared" si="65"/>
        <v>1272.2060000000001</v>
      </c>
      <c r="AI63" s="61">
        <f t="shared" si="58"/>
        <v>-0.24444666164233769</v>
      </c>
      <c r="AK63" s="172">
        <f t="shared" si="53"/>
        <v>3.0756878388053592</v>
      </c>
      <c r="AL63" s="173">
        <f t="shared" si="53"/>
        <v>4.5011473074039952</v>
      </c>
      <c r="AM63" s="173">
        <f t="shared" si="61"/>
        <v>3.4741409715171279</v>
      </c>
      <c r="AN63" s="173">
        <f t="shared" si="61"/>
        <v>2.3156370499324801</v>
      </c>
      <c r="AO63" s="173">
        <f t="shared" si="61"/>
        <v>3.4255138725271155</v>
      </c>
      <c r="AP63" s="173">
        <f t="shared" si="61"/>
        <v>3.9809963369963364</v>
      </c>
      <c r="AQ63" s="173">
        <f t="shared" si="61"/>
        <v>4.0002675908340359</v>
      </c>
      <c r="AR63" s="173">
        <f t="shared" si="61"/>
        <v>7.8467929274997719</v>
      </c>
      <c r="AS63" s="173">
        <f t="shared" si="61"/>
        <v>7.7519997081383796</v>
      </c>
      <c r="AT63" s="173">
        <f t="shared" si="61"/>
        <v>6.7504136849117833</v>
      </c>
      <c r="AU63" s="173">
        <f t="shared" si="61"/>
        <v>11.267486595640975</v>
      </c>
      <c r="AV63" s="173">
        <f t="shared" si="61"/>
        <v>14.720484597500734</v>
      </c>
      <c r="AW63" s="173">
        <f t="shared" si="62"/>
        <v>9.2293493952517878</v>
      </c>
      <c r="AX63" s="173">
        <f t="shared" si="63"/>
        <v>11.612381983572526</v>
      </c>
      <c r="AY63" s="173">
        <f t="shared" si="59"/>
        <v>15.389898989898986</v>
      </c>
      <c r="AZ63" s="61">
        <f t="shared" si="56"/>
        <v>0.32530078769974419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66">SUM(E51:E53)</f>
        <v>1578.6399999999999</v>
      </c>
      <c r="F64" s="154">
        <f t="shared" si="66"/>
        <v>623.19000000000005</v>
      </c>
      <c r="G64" s="154">
        <f t="shared" si="66"/>
        <v>256.62</v>
      </c>
      <c r="H64" s="154">
        <f t="shared" si="66"/>
        <v>278.10999999999996</v>
      </c>
      <c r="I64" s="154">
        <f t="shared" si="66"/>
        <v>682.05000000000007</v>
      </c>
      <c r="J64" s="154">
        <f t="shared" si="66"/>
        <v>363.4</v>
      </c>
      <c r="K64" s="154">
        <f t="shared" si="66"/>
        <v>324.84000000000003</v>
      </c>
      <c r="L64" s="154">
        <f t="shared" si="66"/>
        <v>666.59</v>
      </c>
      <c r="M64" s="154">
        <f t="shared" si="66"/>
        <v>423.11999999999995</v>
      </c>
      <c r="N64" s="154">
        <f t="shared" si="66"/>
        <v>618.80999999999995</v>
      </c>
      <c r="O64" s="154">
        <f t="shared" si="66"/>
        <v>890.97999999999979</v>
      </c>
      <c r="P64" s="154">
        <f>IF(P53="","",SUM(P51:P53))</f>
        <v>410.33000000000015</v>
      </c>
      <c r="Q64" s="61">
        <f t="shared" si="57"/>
        <v>-0.53946216525623447</v>
      </c>
      <c r="S64" s="108" t="s">
        <v>85</v>
      </c>
      <c r="T64" s="19">
        <f>SUM(T51:T53)</f>
        <v>176.74100000000001</v>
      </c>
      <c r="U64" s="154">
        <f t="shared" ref="U64:AG64" si="67">SUM(U51:U53)</f>
        <v>391.447</v>
      </c>
      <c r="V64" s="154">
        <f t="shared" si="67"/>
        <v>211.98399999999998</v>
      </c>
      <c r="W64" s="154">
        <f t="shared" si="67"/>
        <v>232.916</v>
      </c>
      <c r="X64" s="154">
        <f t="shared" si="67"/>
        <v>266.57599999999996</v>
      </c>
      <c r="Y64" s="154">
        <f t="shared" si="67"/>
        <v>129.57999999999998</v>
      </c>
      <c r="Z64" s="154">
        <f t="shared" si="67"/>
        <v>229.95</v>
      </c>
      <c r="AA64" s="154">
        <f t="shared" si="67"/>
        <v>393.07100000000003</v>
      </c>
      <c r="AB64" s="154">
        <f t="shared" si="67"/>
        <v>307.45100000000002</v>
      </c>
      <c r="AC64" s="154">
        <f t="shared" si="67"/>
        <v>425.43199999999996</v>
      </c>
      <c r="AD64" s="154">
        <f t="shared" si="67"/>
        <v>1032.018</v>
      </c>
      <c r="AE64" s="154">
        <f t="shared" si="67"/>
        <v>380.52600000000007</v>
      </c>
      <c r="AF64" s="154">
        <f t="shared" si="67"/>
        <v>632.37499999999989</v>
      </c>
      <c r="AG64" s="154">
        <f t="shared" si="67"/>
        <v>896.42899999999975</v>
      </c>
      <c r="AH64" s="154">
        <f>IF(P64="","",SUM(AH51:AH53))</f>
        <v>637.7829999999999</v>
      </c>
      <c r="AI64" s="61">
        <f t="shared" si="58"/>
        <v>-0.28852926444816035</v>
      </c>
      <c r="AK64" s="124">
        <f t="shared" si="53"/>
        <v>3.4598790204177519</v>
      </c>
      <c r="AL64" s="156">
        <f t="shared" si="53"/>
        <v>3.819777710555333</v>
      </c>
      <c r="AM64" s="156">
        <f t="shared" si="53"/>
        <v>4.7040653293094268</v>
      </c>
      <c r="AN64" s="156">
        <f t="shared" si="53"/>
        <v>1.4754218821263874</v>
      </c>
      <c r="AO64" s="156">
        <f t="shared" si="53"/>
        <v>4.2776039410131732</v>
      </c>
      <c r="AP64" s="156">
        <f t="shared" si="53"/>
        <v>5.0494895175746235</v>
      </c>
      <c r="AQ64" s="156">
        <f t="shared" si="53"/>
        <v>8.2683110999244906</v>
      </c>
      <c r="AR64" s="156">
        <f t="shared" si="53"/>
        <v>5.7630818854922659</v>
      </c>
      <c r="AS64" s="156">
        <f t="shared" si="53"/>
        <v>8.4604017611447464</v>
      </c>
      <c r="AT64" s="156">
        <f t="shared" si="53"/>
        <v>13.096662972540326</v>
      </c>
      <c r="AU64" s="156">
        <f t="shared" si="53"/>
        <v>15.482050435800117</v>
      </c>
      <c r="AV64" s="156">
        <f t="shared" si="53"/>
        <v>8.9933352240499183</v>
      </c>
      <c r="AW64" s="156">
        <f t="shared" ref="AW64:AW66" si="68">(AF64/N64)*10</f>
        <v>10.219211066401641</v>
      </c>
      <c r="AX64" s="156">
        <f t="shared" ref="AX64:AX66" si="69">(AG64/O64)*10</f>
        <v>10.061157377269971</v>
      </c>
      <c r="AY64" s="156">
        <f>IF(AH64="","",(AH64/P64)*10)</f>
        <v>15.54317256842053</v>
      </c>
      <c r="AZ64" s="61">
        <f t="shared" si="56"/>
        <v>0.54486924173708406</v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70">SUM(E54:E56)</f>
        <v>639.50999999999988</v>
      </c>
      <c r="F65" s="154">
        <f t="shared" si="70"/>
        <v>1211.1999999999998</v>
      </c>
      <c r="G65" s="154">
        <f t="shared" si="70"/>
        <v>771.18000000000006</v>
      </c>
      <c r="H65" s="154">
        <f t="shared" si="70"/>
        <v>1169.0899999999999</v>
      </c>
      <c r="I65" s="154">
        <f t="shared" si="70"/>
        <v>131.77999999999997</v>
      </c>
      <c r="J65" s="154">
        <f t="shared" si="70"/>
        <v>690.83</v>
      </c>
      <c r="K65" s="154">
        <f t="shared" si="70"/>
        <v>894.35999999999967</v>
      </c>
      <c r="L65" s="154">
        <f t="shared" si="70"/>
        <v>193.45999999999995</v>
      </c>
      <c r="M65" s="154">
        <f t="shared" si="70"/>
        <v>586.74</v>
      </c>
      <c r="N65" s="154">
        <f t="shared" si="70"/>
        <v>720.69999999999982</v>
      </c>
      <c r="O65" s="154">
        <f t="shared" si="70"/>
        <v>450.32000000000016</v>
      </c>
      <c r="P65" s="154">
        <f>IF(P56="","",SUM(P54:P56))</f>
        <v>290.40000000000009</v>
      </c>
      <c r="Q65" s="52">
        <f t="shared" si="57"/>
        <v>-0.35512524427074083</v>
      </c>
      <c r="S65" s="109" t="s">
        <v>86</v>
      </c>
      <c r="T65" s="19">
        <f>SUM(T54:T56)</f>
        <v>172.44200000000001</v>
      </c>
      <c r="U65" s="154">
        <f t="shared" ref="U65:AG65" si="71">SUM(U54:U56)</f>
        <v>186.90999999999997</v>
      </c>
      <c r="V65" s="154">
        <f t="shared" si="71"/>
        <v>317.54300000000001</v>
      </c>
      <c r="W65" s="154">
        <f t="shared" si="71"/>
        <v>273.15200000000004</v>
      </c>
      <c r="X65" s="154">
        <f t="shared" si="71"/>
        <v>274.7589999999999</v>
      </c>
      <c r="Y65" s="154">
        <f t="shared" si="71"/>
        <v>324.92199999999997</v>
      </c>
      <c r="Z65" s="154">
        <f t="shared" si="71"/>
        <v>316.45400000000001</v>
      </c>
      <c r="AA65" s="154">
        <f t="shared" si="71"/>
        <v>218.61900000000003</v>
      </c>
      <c r="AB65" s="154">
        <f t="shared" si="71"/>
        <v>473.084</v>
      </c>
      <c r="AC65" s="154">
        <f t="shared" si="71"/>
        <v>407.07599999999996</v>
      </c>
      <c r="AD65" s="154">
        <f t="shared" si="71"/>
        <v>151.21100000000001</v>
      </c>
      <c r="AE65" s="154">
        <f t="shared" si="71"/>
        <v>1125.3350000000005</v>
      </c>
      <c r="AF65" s="154">
        <f t="shared" si="71"/>
        <v>764.87600000000009</v>
      </c>
      <c r="AG65" s="154">
        <f t="shared" si="71"/>
        <v>659.798</v>
      </c>
      <c r="AH65" s="154">
        <f>IF(AH56="","",SUM(AH54:AH56))</f>
        <v>464.03299999999996</v>
      </c>
      <c r="AI65" s="52">
        <f t="shared" si="58"/>
        <v>-0.29670444590617134</v>
      </c>
      <c r="AK65" s="125">
        <f t="shared" si="53"/>
        <v>2.6427082694783306</v>
      </c>
      <c r="AL65" s="157">
        <f t="shared" si="53"/>
        <v>3.8715356891337658</v>
      </c>
      <c r="AM65" s="157">
        <f t="shared" si="53"/>
        <v>2.6966413315782778</v>
      </c>
      <c r="AN65" s="157">
        <f t="shared" si="53"/>
        <v>4.2712701912401698</v>
      </c>
      <c r="AO65" s="157">
        <f t="shared" si="53"/>
        <v>2.2684857992073972</v>
      </c>
      <c r="AP65" s="157">
        <f t="shared" si="53"/>
        <v>4.2133094737934069</v>
      </c>
      <c r="AQ65" s="157">
        <f t="shared" si="53"/>
        <v>2.7068403630173901</v>
      </c>
      <c r="AR65" s="157">
        <f t="shared" si="53"/>
        <v>16.589694946122332</v>
      </c>
      <c r="AS65" s="157">
        <f t="shared" si="53"/>
        <v>6.8480523428339826</v>
      </c>
      <c r="AT65" s="157">
        <f t="shared" si="53"/>
        <v>4.5515899637729786</v>
      </c>
      <c r="AU65" s="157">
        <f t="shared" si="53"/>
        <v>7.8161377028843191</v>
      </c>
      <c r="AV65" s="157">
        <f t="shared" si="53"/>
        <v>19.179449159764129</v>
      </c>
      <c r="AW65" s="157">
        <f t="shared" si="68"/>
        <v>10.612959622589154</v>
      </c>
      <c r="AX65" s="157">
        <f t="shared" si="69"/>
        <v>14.651758749333801</v>
      </c>
      <c r="AY65" s="157">
        <f>IF(AH65="","",(AH65/P65)*10)</f>
        <v>15.979097796143245</v>
      </c>
      <c r="AZ65" s="52">
        <f t="shared" si="56"/>
        <v>9.0592472174700275E-2</v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72">SUM(E57:E59)</f>
        <v>632.67000000000007</v>
      </c>
      <c r="F66" s="154">
        <f t="shared" si="72"/>
        <v>431.12000000000012</v>
      </c>
      <c r="G66" s="154">
        <f t="shared" si="72"/>
        <v>1179.42</v>
      </c>
      <c r="H66" s="154">
        <f t="shared" si="72"/>
        <v>572.79999999999995</v>
      </c>
      <c r="I66" s="154">
        <f t="shared" si="72"/>
        <v>330.81000000000006</v>
      </c>
      <c r="J66" s="154">
        <f t="shared" si="72"/>
        <v>431.05</v>
      </c>
      <c r="K66" s="154">
        <f t="shared" si="72"/>
        <v>211.81999999999996</v>
      </c>
      <c r="L66" s="154">
        <f t="shared" si="72"/>
        <v>449.86999999999995</v>
      </c>
      <c r="M66" s="154">
        <f t="shared" si="72"/>
        <v>497.9500000000001</v>
      </c>
      <c r="N66" s="154">
        <f t="shared" si="72"/>
        <v>943.92000000000007</v>
      </c>
      <c r="O66" s="154">
        <f t="shared" si="72"/>
        <v>392.37</v>
      </c>
      <c r="P66" s="154" t="str">
        <f>IF(P59="","",SUM(P57:P59))</f>
        <v/>
      </c>
      <c r="Q66" s="52" t="str">
        <f t="shared" si="57"/>
        <v/>
      </c>
      <c r="S66" s="109" t="s">
        <v>87</v>
      </c>
      <c r="T66" s="19">
        <f>SUM(T57:T59)</f>
        <v>376.84800000000001</v>
      </c>
      <c r="U66" s="154">
        <f t="shared" ref="U66:AG66" si="73">SUM(U57:U59)</f>
        <v>361.52099999999996</v>
      </c>
      <c r="V66" s="154">
        <f t="shared" si="73"/>
        <v>353.411</v>
      </c>
      <c r="W66" s="154">
        <f t="shared" si="73"/>
        <v>296.82099999999997</v>
      </c>
      <c r="X66" s="154">
        <f t="shared" si="73"/>
        <v>289.45600000000002</v>
      </c>
      <c r="Y66" s="154">
        <f t="shared" si="73"/>
        <v>340.12899999999996</v>
      </c>
      <c r="Z66" s="154">
        <f t="shared" si="73"/>
        <v>363.57</v>
      </c>
      <c r="AA66" s="154">
        <f t="shared" si="73"/>
        <v>267.97200000000004</v>
      </c>
      <c r="AB66" s="154">
        <f t="shared" si="73"/>
        <v>304.03699999999998</v>
      </c>
      <c r="AC66" s="154">
        <f t="shared" si="73"/>
        <v>218.93900000000002</v>
      </c>
      <c r="AD66" s="154">
        <f t="shared" si="73"/>
        <v>237.03700000000001</v>
      </c>
      <c r="AE66" s="154">
        <f t="shared" si="73"/>
        <v>470.44100000000003</v>
      </c>
      <c r="AF66" s="154">
        <f t="shared" si="73"/>
        <v>626.85100000000011</v>
      </c>
      <c r="AG66" s="154">
        <f t="shared" si="73"/>
        <v>549.6110000000001</v>
      </c>
      <c r="AH66" s="154" t="str">
        <f>IF(AH59="","",SUM(AH57:AH59))</f>
        <v/>
      </c>
      <c r="AI66" s="52" t="str">
        <f t="shared" si="58"/>
        <v/>
      </c>
      <c r="AK66" s="125">
        <f t="shared" si="53"/>
        <v>3.3897744036268125</v>
      </c>
      <c r="AL66" s="157">
        <f t="shared" si="53"/>
        <v>7.8327591810204735</v>
      </c>
      <c r="AM66" s="157">
        <f t="shared" si="53"/>
        <v>3.0820099590996692</v>
      </c>
      <c r="AN66" s="157">
        <f t="shared" si="53"/>
        <v>4.691561161426967</v>
      </c>
      <c r="AO66" s="157">
        <f t="shared" si="53"/>
        <v>6.7140471330488012</v>
      </c>
      <c r="AP66" s="157">
        <f t="shared" si="53"/>
        <v>2.883866646317681</v>
      </c>
      <c r="AQ66" s="157">
        <f t="shared" si="53"/>
        <v>6.3472416201117321</v>
      </c>
      <c r="AR66" s="157">
        <f t="shared" si="53"/>
        <v>8.1004806384329378</v>
      </c>
      <c r="AS66" s="157">
        <f t="shared" si="53"/>
        <v>7.0534044774388116</v>
      </c>
      <c r="AT66" s="157">
        <f t="shared" si="53"/>
        <v>10.33608724388632</v>
      </c>
      <c r="AU66" s="157">
        <f t="shared" si="53"/>
        <v>5.2690110476359839</v>
      </c>
      <c r="AV66" s="157">
        <f t="shared" si="53"/>
        <v>9.4475549753991359</v>
      </c>
      <c r="AW66" s="157">
        <f t="shared" si="68"/>
        <v>6.6409335536909921</v>
      </c>
      <c r="AX66" s="157">
        <f t="shared" si="69"/>
        <v>14.007467441445575</v>
      </c>
      <c r="AY66" s="157" t="str">
        <f>IF(AH66="","",(AH66/P66)*10)</f>
        <v/>
      </c>
      <c r="AZ66" s="52" t="str">
        <f t="shared" si="56"/>
        <v/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74">IF(E62="","",SUM(E60:E62))</f>
        <v>385.83</v>
      </c>
      <c r="F67" s="155">
        <f t="shared" si="74"/>
        <v>322.33000000000004</v>
      </c>
      <c r="G67" s="155">
        <f t="shared" si="74"/>
        <v>812.32999999999993</v>
      </c>
      <c r="H67" s="155">
        <f t="shared" si="74"/>
        <v>269.86</v>
      </c>
      <c r="I67" s="155">
        <f t="shared" si="74"/>
        <v>299.23</v>
      </c>
      <c r="J67" s="155">
        <f t="shared" si="74"/>
        <v>522.41</v>
      </c>
      <c r="K67" s="155">
        <f t="shared" si="74"/>
        <v>441.44000000000005</v>
      </c>
      <c r="L67" s="155">
        <f t="shared" si="74"/>
        <v>589.30999999999995</v>
      </c>
      <c r="M67" s="155">
        <f t="shared" si="74"/>
        <v>520.89999999999975</v>
      </c>
      <c r="N67" s="155">
        <f t="shared" si="74"/>
        <v>277.97000000000008</v>
      </c>
      <c r="O67" s="155">
        <f t="shared" si="74"/>
        <v>583.4699999999998</v>
      </c>
      <c r="P67" s="155" t="str">
        <f t="shared" si="74"/>
        <v/>
      </c>
      <c r="Q67" s="55" t="str">
        <f t="shared" si="57"/>
        <v/>
      </c>
      <c r="S67" s="110" t="s">
        <v>88</v>
      </c>
      <c r="T67" s="21">
        <f>SUM(T60:T62)</f>
        <v>173.405</v>
      </c>
      <c r="U67" s="155">
        <f t="shared" ref="U67:AG67" si="75">SUM(U60:U62)</f>
        <v>230.471</v>
      </c>
      <c r="V67" s="155">
        <f t="shared" si="75"/>
        <v>139.79900000000001</v>
      </c>
      <c r="W67" s="155">
        <f t="shared" si="75"/>
        <v>227.17700000000002</v>
      </c>
      <c r="X67" s="155">
        <f t="shared" si="75"/>
        <v>179.22899999999998</v>
      </c>
      <c r="Y67" s="155">
        <f t="shared" si="75"/>
        <v>388.57100000000008</v>
      </c>
      <c r="Z67" s="155">
        <f t="shared" si="75"/>
        <v>211.57600000000002</v>
      </c>
      <c r="AA67" s="155">
        <f t="shared" si="75"/>
        <v>147.53800000000001</v>
      </c>
      <c r="AB67" s="155">
        <f t="shared" si="75"/>
        <v>238.09199999999998</v>
      </c>
      <c r="AC67" s="155">
        <f t="shared" si="75"/>
        <v>412.428</v>
      </c>
      <c r="AD67" s="155">
        <f t="shared" si="75"/>
        <v>487.82399999999996</v>
      </c>
      <c r="AE67" s="155">
        <f t="shared" si="75"/>
        <v>426.8599999999999</v>
      </c>
      <c r="AF67" s="155">
        <f t="shared" si="75"/>
        <v>741.05799999999999</v>
      </c>
      <c r="AG67" s="155">
        <f t="shared" si="75"/>
        <v>584.07000000000005</v>
      </c>
      <c r="AH67" s="155" t="str">
        <f>IF(AH62="","",SUM(AH60:AH62))</f>
        <v/>
      </c>
      <c r="AI67" s="55" t="str">
        <f t="shared" si="58"/>
        <v/>
      </c>
      <c r="AK67" s="126">
        <f t="shared" ref="AK67:AL67" si="76">(T67/B67)*10</f>
        <v>3.7013596875066703</v>
      </c>
      <c r="AL67" s="158">
        <f t="shared" si="76"/>
        <v>3.8103827395221956</v>
      </c>
      <c r="AM67" s="158">
        <f t="shared" ref="AM67:AV67" si="77">IF(V62="","",(V67/D67)*10)</f>
        <v>4.3919135434010883</v>
      </c>
      <c r="AN67" s="158">
        <f t="shared" si="77"/>
        <v>5.8880076717725425</v>
      </c>
      <c r="AO67" s="158">
        <f t="shared" si="77"/>
        <v>5.5604194459094707</v>
      </c>
      <c r="AP67" s="158">
        <f t="shared" si="77"/>
        <v>4.7834131449041664</v>
      </c>
      <c r="AQ67" s="158">
        <f t="shared" si="77"/>
        <v>7.840213444008004</v>
      </c>
      <c r="AR67" s="158">
        <f t="shared" si="77"/>
        <v>4.9305885105103098</v>
      </c>
      <c r="AS67" s="158">
        <f t="shared" si="77"/>
        <v>4.5575697249286957</v>
      </c>
      <c r="AT67" s="158">
        <f t="shared" si="77"/>
        <v>9.3427872417542588</v>
      </c>
      <c r="AU67" s="158">
        <f t="shared" si="77"/>
        <v>8.2778843053740818</v>
      </c>
      <c r="AV67" s="158">
        <f t="shared" si="77"/>
        <v>8.1946630831253628</v>
      </c>
      <c r="AW67" s="158">
        <f t="shared" ref="AW67" si="78">IF(AF62="","",(AF67/N67)*10)</f>
        <v>26.659639529445617</v>
      </c>
      <c r="AX67" s="158">
        <f t="shared" ref="AX67" si="79">IF(AG62="","",(AG67/O67)*10)</f>
        <v>10.010283305054248</v>
      </c>
      <c r="AY67" s="158" t="str">
        <f>IF(AH62="","",(AH67/P67)*10)</f>
        <v/>
      </c>
      <c r="AZ67" s="55" t="str">
        <f t="shared" si="56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P23 T20:AH23 B42:O45 T42:AH45 B64:P67 T64:AH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topLeftCell="A23" zoomScale="112" zoomScaleNormal="112" workbookViewId="0">
      <selection activeCell="I54" sqref="I54:J59"/>
    </sheetView>
  </sheetViews>
  <sheetFormatPr defaultRowHeight="15" x14ac:dyDescent="0.25"/>
  <cols>
    <col min="1" max="1" width="3.140625" customWidth="1"/>
    <col min="2" max="2" width="28.7109375" customWidth="1"/>
    <col min="3" max="3" width="9.85546875" bestFit="1" customWidth="1"/>
    <col min="4" max="4" width="12" bestFit="1" customWidth="1"/>
    <col min="5" max="6" width="9.140625" customWidth="1"/>
    <col min="7" max="7" width="10.85546875" customWidth="1"/>
    <col min="8" max="8" width="1.85546875" customWidth="1"/>
    <col min="10" max="10" width="11" bestFit="1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43" t="s">
        <v>3</v>
      </c>
      <c r="B4" s="319"/>
      <c r="C4" s="362" t="s">
        <v>1</v>
      </c>
      <c r="D4" s="360"/>
      <c r="E4" s="355" t="s">
        <v>104</v>
      </c>
      <c r="F4" s="355"/>
      <c r="G4" s="130" t="s">
        <v>0</v>
      </c>
      <c r="I4" s="356">
        <v>1000</v>
      </c>
      <c r="J4" s="355"/>
      <c r="K4" s="365" t="s">
        <v>104</v>
      </c>
      <c r="L4" s="366"/>
      <c r="M4" s="130" t="s">
        <v>0</v>
      </c>
      <c r="O4" s="354" t="s">
        <v>22</v>
      </c>
      <c r="P4" s="355"/>
      <c r="Q4" s="130" t="s">
        <v>0</v>
      </c>
    </row>
    <row r="5" spans="1:20" x14ac:dyDescent="0.25">
      <c r="A5" s="361"/>
      <c r="B5" s="320"/>
      <c r="C5" s="363" t="s">
        <v>153</v>
      </c>
      <c r="D5" s="353"/>
      <c r="E5" s="357" t="str">
        <f>C5</f>
        <v>jan-jul</v>
      </c>
      <c r="F5" s="357"/>
      <c r="G5" s="131" t="s">
        <v>147</v>
      </c>
      <c r="I5" s="352" t="str">
        <f>C5</f>
        <v>jan-jul</v>
      </c>
      <c r="J5" s="357"/>
      <c r="K5" s="358" t="str">
        <f>C5</f>
        <v>jan-jul</v>
      </c>
      <c r="L5" s="359"/>
      <c r="M5" s="131" t="str">
        <f>G5</f>
        <v>2024 /2023</v>
      </c>
      <c r="O5" s="352" t="str">
        <f>C5</f>
        <v>jan-jul</v>
      </c>
      <c r="P5" s="353"/>
      <c r="Q5" s="131" t="str">
        <f>G5</f>
        <v>2024 /2023</v>
      </c>
    </row>
    <row r="6" spans="1:20" ht="19.5" customHeight="1" x14ac:dyDescent="0.25">
      <c r="A6" s="361"/>
      <c r="B6" s="320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875099.61999999988</v>
      </c>
      <c r="D7" s="210">
        <f>D8+D9</f>
        <v>941795.27000000118</v>
      </c>
      <c r="E7" s="216">
        <f t="shared" ref="E7" si="0">C7/$C$20</f>
        <v>0.46586854245550086</v>
      </c>
      <c r="F7" s="217">
        <f t="shared" ref="F7" si="1">D7/$D$20</f>
        <v>0.45588814688931217</v>
      </c>
      <c r="G7" s="53">
        <f>(D7-C7)/C7</f>
        <v>7.6214922822159734E-2</v>
      </c>
      <c r="I7" s="224">
        <f>I8+I9</f>
        <v>259030.41400000016</v>
      </c>
      <c r="J7" s="225">
        <f>J8+J9</f>
        <v>274105.41800000053</v>
      </c>
      <c r="K7" s="229">
        <f t="shared" ref="K7" si="2">I7/$I$20</f>
        <v>0.48532448769991171</v>
      </c>
      <c r="L7" s="230">
        <f t="shared" ref="L7" si="3">J7/$J$20</f>
        <v>0.50280978808923493</v>
      </c>
      <c r="M7" s="53">
        <f>(J7-I7)/I7</f>
        <v>5.819781456242569E-2</v>
      </c>
      <c r="O7" s="63">
        <f t="shared" ref="O7" si="4">(I7/C7)*10</f>
        <v>2.9600105871374986</v>
      </c>
      <c r="P7" s="237">
        <f t="shared" ref="P7" si="5">(J7/D7)*10</f>
        <v>2.9104565156713962</v>
      </c>
      <c r="Q7" s="53">
        <f>(P7-O7)/O7</f>
        <v>-1.6741180481392844E-2</v>
      </c>
    </row>
    <row r="8" spans="1:20" ht="20.100000000000001" customHeight="1" x14ac:dyDescent="0.25">
      <c r="A8" s="8" t="s">
        <v>4</v>
      </c>
      <c r="C8" s="19">
        <v>433449.23000000021</v>
      </c>
      <c r="D8" s="140">
        <v>480770.82000000036</v>
      </c>
      <c r="E8" s="214">
        <f t="shared" ref="E8:E19" si="6">C8/$C$20</f>
        <v>0.23075128407501683</v>
      </c>
      <c r="F8" s="215">
        <f t="shared" ref="F8:F19" si="7">D8/$D$20</f>
        <v>0.23272331597954929</v>
      </c>
      <c r="G8" s="52">
        <f>(D8-C8)/C8</f>
        <v>0.10917447009883977</v>
      </c>
      <c r="I8" s="19">
        <v>145966.87200000026</v>
      </c>
      <c r="J8" s="140">
        <v>156481.10100000037</v>
      </c>
      <c r="K8" s="227">
        <f t="shared" ref="K8:K19" si="8">I8/$I$20</f>
        <v>0.27348640756354836</v>
      </c>
      <c r="L8" s="228">
        <f t="shared" ref="L8:L19" si="9">J8/$J$20</f>
        <v>0.2870436849000198</v>
      </c>
      <c r="M8" s="52">
        <f>(J8-I8)/I8</f>
        <v>7.2031611391933439E-2</v>
      </c>
      <c r="O8" s="27">
        <f t="shared" ref="O8:O20" si="10">(I8/C8)*10</f>
        <v>3.3675656085488996</v>
      </c>
      <c r="P8" s="143">
        <f t="shared" ref="P8:P20" si="11">(J8/D8)*10</f>
        <v>3.2547961417458793</v>
      </c>
      <c r="Q8" s="52">
        <f>(P8-O8)/O8</f>
        <v>-3.3486939799107066E-2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441650.38999999966</v>
      </c>
      <c r="D9" s="140">
        <v>461024.45000000083</v>
      </c>
      <c r="E9" s="214">
        <f t="shared" si="6"/>
        <v>0.23511725838048403</v>
      </c>
      <c r="F9" s="215">
        <f t="shared" si="7"/>
        <v>0.22316483090976286</v>
      </c>
      <c r="G9" s="52">
        <f>(D9-C9)/C9</f>
        <v>4.3867412864734882E-2</v>
      </c>
      <c r="I9" s="19">
        <v>113063.5419999999</v>
      </c>
      <c r="J9" s="140">
        <v>117624.31700000016</v>
      </c>
      <c r="K9" s="227">
        <f t="shared" si="8"/>
        <v>0.21183808013636332</v>
      </c>
      <c r="L9" s="228">
        <f t="shared" si="9"/>
        <v>0.21576610318921519</v>
      </c>
      <c r="M9" s="52">
        <f>(J9-I9)/I9</f>
        <v>4.0338157812181932E-2</v>
      </c>
      <c r="O9" s="27">
        <f t="shared" si="10"/>
        <v>2.5600235969450855</v>
      </c>
      <c r="P9" s="143">
        <f t="shared" si="11"/>
        <v>2.5513683059542709</v>
      </c>
      <c r="Q9" s="52">
        <f t="shared" ref="Q9:Q20" si="12">(P9-O9)/O9</f>
        <v>-3.3809418792635831E-3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648122</v>
      </c>
      <c r="D10" s="210">
        <f>D11+D12</f>
        <v>785806.15000000107</v>
      </c>
      <c r="E10" s="216">
        <f t="shared" si="6"/>
        <v>0.34503460471545422</v>
      </c>
      <c r="F10" s="217">
        <f t="shared" si="7"/>
        <v>0.38037960154304545</v>
      </c>
      <c r="G10" s="53">
        <f>(D10-C10)/C10</f>
        <v>0.21243554454254149</v>
      </c>
      <c r="I10" s="224">
        <f>I11+I12</f>
        <v>87729.144999999946</v>
      </c>
      <c r="J10" s="225">
        <f>J11+J12</f>
        <v>97127.966000000029</v>
      </c>
      <c r="K10" s="229">
        <f t="shared" si="8"/>
        <v>0.16437105471898839</v>
      </c>
      <c r="L10" s="230">
        <f t="shared" si="9"/>
        <v>0.17816828415262606</v>
      </c>
      <c r="M10" s="53">
        <f>(J10-I10)/I10</f>
        <v>0.10713453322724266</v>
      </c>
      <c r="O10" s="63">
        <f t="shared" si="10"/>
        <v>1.3535899876875024</v>
      </c>
      <c r="P10" s="237">
        <f t="shared" si="11"/>
        <v>1.2360295983939538</v>
      </c>
      <c r="Q10" s="53">
        <f t="shared" si="12"/>
        <v>-8.6850811813694723E-2</v>
      </c>
      <c r="T10" s="2"/>
    </row>
    <row r="11" spans="1:20" ht="20.100000000000001" customHeight="1" x14ac:dyDescent="0.25">
      <c r="A11" s="8"/>
      <c r="B11" t="s">
        <v>6</v>
      </c>
      <c r="C11" s="19">
        <v>629293.32999999996</v>
      </c>
      <c r="D11" s="140">
        <v>769554.51000000106</v>
      </c>
      <c r="E11" s="214">
        <f t="shared" si="6"/>
        <v>0.33501096300792421</v>
      </c>
      <c r="F11" s="215">
        <f t="shared" si="7"/>
        <v>0.37251278560170797</v>
      </c>
      <c r="G11" s="52">
        <f t="shared" ref="G11:G19" si="13">(D11-C11)/C11</f>
        <v>0.2228868054266539</v>
      </c>
      <c r="I11" s="19">
        <v>83667.214999999953</v>
      </c>
      <c r="J11" s="140">
        <v>93383.214000000036</v>
      </c>
      <c r="K11" s="227">
        <f t="shared" si="8"/>
        <v>0.15676054263324196</v>
      </c>
      <c r="L11" s="228">
        <f t="shared" si="9"/>
        <v>0.17129903664447671</v>
      </c>
      <c r="M11" s="52">
        <f t="shared" ref="M11:M19" si="14">(J11-I11)/I11</f>
        <v>0.11612671701813057</v>
      </c>
      <c r="O11" s="27">
        <f t="shared" si="10"/>
        <v>1.3295423773202866</v>
      </c>
      <c r="P11" s="143">
        <f t="shared" si="11"/>
        <v>1.2134710769221522</v>
      </c>
      <c r="Q11" s="52">
        <f t="shared" si="12"/>
        <v>-8.7301692956999175E-2</v>
      </c>
    </row>
    <row r="12" spans="1:20" ht="20.100000000000001" customHeight="1" x14ac:dyDescent="0.25">
      <c r="A12" s="8"/>
      <c r="B12" t="s">
        <v>39</v>
      </c>
      <c r="C12" s="19">
        <v>18828.670000000009</v>
      </c>
      <c r="D12" s="140">
        <v>16251.640000000009</v>
      </c>
      <c r="E12" s="218">
        <f t="shared" si="6"/>
        <v>1.0023641707529962E-2</v>
      </c>
      <c r="F12" s="219">
        <f t="shared" si="7"/>
        <v>7.8668159413374586E-3</v>
      </c>
      <c r="G12" s="52">
        <f t="shared" si="13"/>
        <v>-0.13686734113455701</v>
      </c>
      <c r="I12" s="19">
        <v>4061.9299999999985</v>
      </c>
      <c r="J12" s="140">
        <v>3744.7519999999986</v>
      </c>
      <c r="K12" s="231">
        <f t="shared" si="8"/>
        <v>7.6105120857464263E-3</v>
      </c>
      <c r="L12" s="232">
        <f t="shared" si="9"/>
        <v>6.8692475081493449E-3</v>
      </c>
      <c r="M12" s="52">
        <f t="shared" si="14"/>
        <v>-7.8085540617391244E-2</v>
      </c>
      <c r="O12" s="27">
        <f t="shared" si="10"/>
        <v>2.1573111643042213</v>
      </c>
      <c r="P12" s="143">
        <f t="shared" si="11"/>
        <v>2.3042302192271036</v>
      </c>
      <c r="Q12" s="52">
        <f t="shared" si="12"/>
        <v>6.8102857554286467E-2</v>
      </c>
    </row>
    <row r="13" spans="1:20" ht="20.100000000000001" customHeight="1" x14ac:dyDescent="0.25">
      <c r="A13" s="23" t="s">
        <v>129</v>
      </c>
      <c r="B13" s="15"/>
      <c r="C13" s="78">
        <f>SUM(C14:C16)</f>
        <v>328467.62999999977</v>
      </c>
      <c r="D13" s="210">
        <f>SUM(D14:D16)</f>
        <v>303228.33</v>
      </c>
      <c r="E13" s="216">
        <f t="shared" si="6"/>
        <v>0.17486321846638747</v>
      </c>
      <c r="F13" s="217">
        <f t="shared" si="7"/>
        <v>0.14678158390840151</v>
      </c>
      <c r="G13" s="53">
        <f t="shared" si="13"/>
        <v>-7.6839535146887294E-2</v>
      </c>
      <c r="I13" s="224">
        <f>SUM(I14:I16)</f>
        <v>176918.01899999985</v>
      </c>
      <c r="J13" s="225">
        <f>SUM(J14:J16)</f>
        <v>163173.04099999988</v>
      </c>
      <c r="K13" s="229">
        <f t="shared" si="8"/>
        <v>0.33147708645540797</v>
      </c>
      <c r="L13" s="230">
        <f t="shared" si="9"/>
        <v>0.29931915525685021</v>
      </c>
      <c r="M13" s="53">
        <f t="shared" si="14"/>
        <v>-7.7691227144025307E-2</v>
      </c>
      <c r="O13" s="63">
        <f t="shared" si="10"/>
        <v>5.3861629835487888</v>
      </c>
      <c r="P13" s="237">
        <f t="shared" si="11"/>
        <v>5.3811938020434926</v>
      </c>
      <c r="Q13" s="53">
        <f t="shared" si="12"/>
        <v>-9.2258283317339868E-4</v>
      </c>
    </row>
    <row r="14" spans="1:20" ht="20.100000000000001" customHeight="1" x14ac:dyDescent="0.25">
      <c r="A14" s="8"/>
      <c r="B14" s="3" t="s">
        <v>7</v>
      </c>
      <c r="C14" s="31">
        <v>307962.46999999974</v>
      </c>
      <c r="D14" s="141">
        <v>281301.35000000003</v>
      </c>
      <c r="E14" s="214">
        <f t="shared" si="6"/>
        <v>0.16394707956780488</v>
      </c>
      <c r="F14" s="215">
        <f t="shared" si="7"/>
        <v>0.13616754644452786</v>
      </c>
      <c r="G14" s="52">
        <f t="shared" si="13"/>
        <v>-8.6572626852875048E-2</v>
      </c>
      <c r="I14" s="31">
        <v>165030.05699999983</v>
      </c>
      <c r="J14" s="141">
        <v>151819.54699999987</v>
      </c>
      <c r="K14" s="227">
        <f t="shared" si="8"/>
        <v>0.30920356660747988</v>
      </c>
      <c r="L14" s="228">
        <f t="shared" si="9"/>
        <v>0.27849268654322418</v>
      </c>
      <c r="M14" s="52">
        <f t="shared" si="14"/>
        <v>-8.0049114931833087E-2</v>
      </c>
      <c r="O14" s="27">
        <f t="shared" si="10"/>
        <v>5.3587717035780358</v>
      </c>
      <c r="P14" s="143">
        <f t="shared" si="11"/>
        <v>5.3970429576679901</v>
      </c>
      <c r="Q14" s="52">
        <f t="shared" si="12"/>
        <v>7.1417959575327218E-3</v>
      </c>
      <c r="S14" s="119"/>
    </row>
    <row r="15" spans="1:20" ht="20.100000000000001" customHeight="1" x14ac:dyDescent="0.25">
      <c r="A15" s="8"/>
      <c r="B15" s="3" t="s">
        <v>8</v>
      </c>
      <c r="C15" s="31">
        <v>12696.700000000008</v>
      </c>
      <c r="D15" s="141">
        <v>13548.30000000001</v>
      </c>
      <c r="E15" s="214">
        <f t="shared" si="6"/>
        <v>6.7592225934171501E-3</v>
      </c>
      <c r="F15" s="215">
        <f t="shared" si="7"/>
        <v>6.5582293490393778E-3</v>
      </c>
      <c r="G15" s="52">
        <f t="shared" si="13"/>
        <v>6.7072546409697134E-2</v>
      </c>
      <c r="I15" s="31">
        <v>9934.5770000000084</v>
      </c>
      <c r="J15" s="141">
        <v>9195.4429999999975</v>
      </c>
      <c r="K15" s="227">
        <f t="shared" si="8"/>
        <v>1.861361922171937E-2</v>
      </c>
      <c r="L15" s="228">
        <f t="shared" si="9"/>
        <v>1.6867812318166687E-2</v>
      </c>
      <c r="M15" s="52">
        <f t="shared" si="14"/>
        <v>-7.4400148088842669E-2</v>
      </c>
      <c r="O15" s="27">
        <f t="shared" si="10"/>
        <v>7.8245347216205809</v>
      </c>
      <c r="P15" s="143">
        <f t="shared" si="11"/>
        <v>6.7871563221953979</v>
      </c>
      <c r="Q15" s="52">
        <f t="shared" si="12"/>
        <v>-0.132580202699941</v>
      </c>
    </row>
    <row r="16" spans="1:20" ht="20.100000000000001" customHeight="1" x14ac:dyDescent="0.25">
      <c r="A16" s="32"/>
      <c r="B16" s="33" t="s">
        <v>9</v>
      </c>
      <c r="C16" s="211">
        <v>7808.4600000000064</v>
      </c>
      <c r="D16" s="212">
        <v>8378.680000000013</v>
      </c>
      <c r="E16" s="218">
        <f t="shared" si="6"/>
        <v>4.1569163051654433E-3</v>
      </c>
      <c r="F16" s="219">
        <f t="shared" si="7"/>
        <v>4.0558081148342811E-3</v>
      </c>
      <c r="G16" s="52">
        <f t="shared" si="13"/>
        <v>7.3025923165388071E-2</v>
      </c>
      <c r="I16" s="211">
        <v>1953.3849999999989</v>
      </c>
      <c r="J16" s="212">
        <v>2158.0510000000027</v>
      </c>
      <c r="K16" s="231">
        <f t="shared" si="8"/>
        <v>3.6599006262086693E-3</v>
      </c>
      <c r="L16" s="232">
        <f t="shared" si="9"/>
        <v>3.9586563954593585E-3</v>
      </c>
      <c r="M16" s="52">
        <f t="shared" si="14"/>
        <v>0.10477504434609866</v>
      </c>
      <c r="O16" s="27">
        <f t="shared" si="10"/>
        <v>2.5016264410652003</v>
      </c>
      <c r="P16" s="143">
        <f t="shared" si="11"/>
        <v>2.575645567082165</v>
      </c>
      <c r="Q16" s="52">
        <f t="shared" si="12"/>
        <v>2.9588400890680995E-2</v>
      </c>
    </row>
    <row r="17" spans="1:17" ht="20.100000000000001" customHeight="1" x14ac:dyDescent="0.25">
      <c r="A17" s="8" t="s">
        <v>130</v>
      </c>
      <c r="B17" s="3"/>
      <c r="C17" s="19">
        <v>1530.9799999999998</v>
      </c>
      <c r="D17" s="140">
        <v>1850.1999999999996</v>
      </c>
      <c r="E17" s="214">
        <f t="shared" si="6"/>
        <v>8.1503340285820573E-4</v>
      </c>
      <c r="F17" s="215">
        <f t="shared" si="7"/>
        <v>8.956131722498502E-4</v>
      </c>
      <c r="G17" s="54">
        <f t="shared" si="13"/>
        <v>0.20850696939215393</v>
      </c>
      <c r="I17" s="31">
        <v>1118.7949999999998</v>
      </c>
      <c r="J17" s="141">
        <v>1108.5370000000003</v>
      </c>
      <c r="K17" s="227">
        <f t="shared" si="8"/>
        <v>2.0961963571436916E-3</v>
      </c>
      <c r="L17" s="228">
        <f t="shared" si="9"/>
        <v>2.0334631038160483E-3</v>
      </c>
      <c r="M17" s="54">
        <f t="shared" si="14"/>
        <v>-9.168793210552053E-3</v>
      </c>
      <c r="O17" s="238">
        <f t="shared" si="10"/>
        <v>7.3077048687768622</v>
      </c>
      <c r="P17" s="239">
        <f t="shared" si="11"/>
        <v>5.9914441681980355</v>
      </c>
      <c r="Q17" s="54">
        <f t="shared" si="12"/>
        <v>-0.18011957573748291</v>
      </c>
    </row>
    <row r="18" spans="1:17" ht="20.100000000000001" customHeight="1" x14ac:dyDescent="0.25">
      <c r="A18" s="8" t="s">
        <v>10</v>
      </c>
      <c r="C18" s="19">
        <v>9691.7800000000134</v>
      </c>
      <c r="D18" s="140">
        <v>8696.0900000000129</v>
      </c>
      <c r="E18" s="214">
        <f t="shared" si="6"/>
        <v>5.1595216352618017E-3</v>
      </c>
      <c r="F18" s="215">
        <f t="shared" si="7"/>
        <v>4.2094545190088711E-3</v>
      </c>
      <c r="G18" s="52">
        <f t="shared" si="13"/>
        <v>-0.10273551401290569</v>
      </c>
      <c r="I18" s="19">
        <v>5283.2629999999981</v>
      </c>
      <c r="J18" s="140">
        <v>5126.0849999999937</v>
      </c>
      <c r="K18" s="227">
        <f t="shared" si="8"/>
        <v>9.8988256601361714E-3</v>
      </c>
      <c r="L18" s="228">
        <f t="shared" si="9"/>
        <v>9.4031184475798935E-3</v>
      </c>
      <c r="M18" s="52">
        <f t="shared" si="14"/>
        <v>-2.9750175223153662E-2</v>
      </c>
      <c r="O18" s="27">
        <f t="shared" si="10"/>
        <v>5.4512824269638713</v>
      </c>
      <c r="P18" s="143">
        <f t="shared" si="11"/>
        <v>5.8947009518070601</v>
      </c>
      <c r="Q18" s="52">
        <f t="shared" si="12"/>
        <v>8.1342056806650118E-2</v>
      </c>
    </row>
    <row r="19" spans="1:17" ht="20.100000000000001" customHeight="1" thickBot="1" x14ac:dyDescent="0.3">
      <c r="A19" s="8" t="s">
        <v>11</v>
      </c>
      <c r="B19" s="10"/>
      <c r="C19" s="21">
        <v>15514.070000000011</v>
      </c>
      <c r="D19" s="142">
        <v>24471.200000000012</v>
      </c>
      <c r="E19" s="220">
        <f t="shared" si="6"/>
        <v>8.2590793245374949E-3</v>
      </c>
      <c r="F19" s="221">
        <f t="shared" si="7"/>
        <v>1.1845599967982135E-2</v>
      </c>
      <c r="G19" s="55">
        <f t="shared" si="13"/>
        <v>0.57735526525276704</v>
      </c>
      <c r="I19" s="21">
        <v>3646.6039999999971</v>
      </c>
      <c r="J19" s="142">
        <v>4506.2920000000013</v>
      </c>
      <c r="K19" s="233">
        <f t="shared" si="8"/>
        <v>6.8323491084118261E-3</v>
      </c>
      <c r="L19" s="234">
        <f t="shared" si="9"/>
        <v>8.2661909498929018E-3</v>
      </c>
      <c r="M19" s="55">
        <f t="shared" si="14"/>
        <v>0.23575030357011753</v>
      </c>
      <c r="O19" s="240">
        <f t="shared" si="10"/>
        <v>2.3505140817335453</v>
      </c>
      <c r="P19" s="241">
        <f t="shared" si="11"/>
        <v>1.8414675210042821</v>
      </c>
      <c r="Q19" s="55">
        <f t="shared" si="12"/>
        <v>-0.21656818169488795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1878426.0799999996</v>
      </c>
      <c r="D20" s="145">
        <f>D8+D9+D10+D13+D17+D18+D19</f>
        <v>2065847.2400000023</v>
      </c>
      <c r="E20" s="222">
        <f>E8+E9+E10+E13+E17+E18+E19</f>
        <v>1</v>
      </c>
      <c r="F20" s="223">
        <f>F8+F9+F10+F13+F17+F18+F19</f>
        <v>0.99999999999999989</v>
      </c>
      <c r="G20" s="55">
        <f>(D20-C20)/C20</f>
        <v>9.9775637697706338E-2</v>
      </c>
      <c r="H20" s="1"/>
      <c r="I20" s="213">
        <f>I8+I9+I10+I13+I17+I18+I19</f>
        <v>533726.24000000011</v>
      </c>
      <c r="J20" s="226">
        <f>J8+J9+J10+J13+J17+J18+J19</f>
        <v>545147.33900000039</v>
      </c>
      <c r="K20" s="235">
        <f>K8+K9+K10+K13+K17+K18+K19</f>
        <v>0.99999999999999967</v>
      </c>
      <c r="L20" s="236">
        <f>L8+L9+L10+L13+L17+L18+L19</f>
        <v>1.0000000000000002</v>
      </c>
      <c r="M20" s="55">
        <f>(J20-I20)/I20</f>
        <v>2.1398796131890153E-2</v>
      </c>
      <c r="N20" s="1"/>
      <c r="O20" s="24">
        <f t="shared" si="10"/>
        <v>2.8413481141616188</v>
      </c>
      <c r="P20" s="242">
        <f t="shared" si="11"/>
        <v>2.638856002731353</v>
      </c>
      <c r="Q20" s="55">
        <f t="shared" si="12"/>
        <v>-7.1266210015246245E-2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3" t="s">
        <v>2</v>
      </c>
      <c r="B24" s="319"/>
      <c r="C24" s="362" t="s">
        <v>1</v>
      </c>
      <c r="D24" s="360"/>
      <c r="E24" s="355" t="s">
        <v>105</v>
      </c>
      <c r="F24" s="355"/>
      <c r="G24" s="130" t="s">
        <v>0</v>
      </c>
      <c r="I24" s="356">
        <v>1000</v>
      </c>
      <c r="J24" s="360"/>
      <c r="K24" s="355" t="s">
        <v>105</v>
      </c>
      <c r="L24" s="355"/>
      <c r="M24" s="130" t="s">
        <v>0</v>
      </c>
      <c r="O24" s="354" t="s">
        <v>22</v>
      </c>
      <c r="P24" s="355"/>
      <c r="Q24" s="130" t="s">
        <v>0</v>
      </c>
    </row>
    <row r="25" spans="1:17" ht="15" customHeight="1" x14ac:dyDescent="0.25">
      <c r="A25" s="361"/>
      <c r="B25" s="320"/>
      <c r="C25" s="363" t="str">
        <f>C5</f>
        <v>jan-jul</v>
      </c>
      <c r="D25" s="353"/>
      <c r="E25" s="357" t="str">
        <f>C5</f>
        <v>jan-jul</v>
      </c>
      <c r="F25" s="357"/>
      <c r="G25" s="131" t="str">
        <f>G5</f>
        <v>2024 /2023</v>
      </c>
      <c r="I25" s="352" t="str">
        <f>C5</f>
        <v>jan-jul</v>
      </c>
      <c r="J25" s="353"/>
      <c r="K25" s="364" t="str">
        <f>C5</f>
        <v>jan-jul</v>
      </c>
      <c r="L25" s="359"/>
      <c r="M25" s="131" t="str">
        <f>G5</f>
        <v>2024 /2023</v>
      </c>
      <c r="O25" s="352" t="str">
        <f>C5</f>
        <v>jan-jul</v>
      </c>
      <c r="P25" s="353"/>
      <c r="Q25" s="131" t="str">
        <f>G5</f>
        <v>2024 /2023</v>
      </c>
    </row>
    <row r="26" spans="1:17" ht="19.5" customHeight="1" x14ac:dyDescent="0.25">
      <c r="A26" s="361"/>
      <c r="B26" s="320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361388.2899999998</v>
      </c>
      <c r="D27" s="210">
        <f>D28+D29</f>
        <v>359361.60000000009</v>
      </c>
      <c r="E27" s="216">
        <f>C27/$C$40</f>
        <v>0.43350512800163415</v>
      </c>
      <c r="F27" s="217">
        <f>D27/$D$40</f>
        <v>0.36885552439108404</v>
      </c>
      <c r="G27" s="53">
        <f>(D27-C27)/C27</f>
        <v>-5.6080677102174851E-3</v>
      </c>
      <c r="I27" s="78">
        <f>I28+I29</f>
        <v>91657.926999999967</v>
      </c>
      <c r="J27" s="210">
        <f>J28+J29</f>
        <v>90671.916999999958</v>
      </c>
      <c r="K27" s="216">
        <f>I27/$I$40</f>
        <v>0.40189214275812379</v>
      </c>
      <c r="L27" s="217">
        <f>J27/$J$40</f>
        <v>0.37799556611862284</v>
      </c>
      <c r="M27" s="53">
        <f>(J27-I27)/I27</f>
        <v>-1.0757498366726204E-2</v>
      </c>
      <c r="O27" s="63">
        <f t="shared" ref="O27" si="15">(I27/C27)*10</f>
        <v>2.5362727441998749</v>
      </c>
      <c r="P27" s="237">
        <f t="shared" ref="P27" si="16">(J27/D27)*10</f>
        <v>2.5231387271205366</v>
      </c>
      <c r="Q27" s="53">
        <f>(P27-O27)/O27</f>
        <v>-5.1784718774328005E-3</v>
      </c>
    </row>
    <row r="28" spans="1:17" ht="20.100000000000001" customHeight="1" x14ac:dyDescent="0.25">
      <c r="A28" s="8" t="s">
        <v>4</v>
      </c>
      <c r="C28" s="19">
        <v>187283.50999999995</v>
      </c>
      <c r="D28" s="140">
        <v>181378.36000000022</v>
      </c>
      <c r="E28" s="214">
        <f>C28/$C$40</f>
        <v>0.22465686969310864</v>
      </c>
      <c r="F28" s="215">
        <f>D28/$D$40</f>
        <v>0.18617016979831702</v>
      </c>
      <c r="G28" s="52">
        <f>(D28-C28)/C28</f>
        <v>-3.1530538913969168E-2</v>
      </c>
      <c r="I28" s="19">
        <v>50015.584999999977</v>
      </c>
      <c r="J28" s="140">
        <v>48876.455999999976</v>
      </c>
      <c r="K28" s="214">
        <f>I28/$I$40</f>
        <v>0.21930313378079208</v>
      </c>
      <c r="L28" s="215">
        <f>J28/$J$40</f>
        <v>0.20375750581728586</v>
      </c>
      <c r="M28" s="52">
        <f>(J28-I28)/I28</f>
        <v>-2.2775480882608917E-2</v>
      </c>
      <c r="O28" s="27">
        <f t="shared" ref="O28:O40" si="17">(I28/C28)*10</f>
        <v>2.6705813555074864</v>
      </c>
      <c r="P28" s="143">
        <f t="shared" ref="P28:P40" si="18">(J28/D28)*10</f>
        <v>2.6947236704532957</v>
      </c>
      <c r="Q28" s="52">
        <f>(P28-O28)/O28</f>
        <v>9.0400971668663475E-3</v>
      </c>
    </row>
    <row r="29" spans="1:17" ht="20.100000000000001" customHeight="1" x14ac:dyDescent="0.25">
      <c r="A29" s="8" t="s">
        <v>5</v>
      </c>
      <c r="C29" s="19">
        <v>174104.77999999985</v>
      </c>
      <c r="D29" s="140">
        <v>177983.2399999999</v>
      </c>
      <c r="E29" s="214">
        <f>C29/$C$40</f>
        <v>0.20884825830852555</v>
      </c>
      <c r="F29" s="215">
        <f>D29/$D$40</f>
        <v>0.18268535459276702</v>
      </c>
      <c r="G29" s="52">
        <f t="shared" ref="G29:G40" si="19">(D29-C29)/C29</f>
        <v>2.2276585398746968E-2</v>
      </c>
      <c r="I29" s="19">
        <v>41642.341999999997</v>
      </c>
      <c r="J29" s="140">
        <v>41795.460999999981</v>
      </c>
      <c r="K29" s="214">
        <f t="shared" ref="K29:K39" si="20">I29/$I$40</f>
        <v>0.18258900897733177</v>
      </c>
      <c r="L29" s="215">
        <f t="shared" ref="L29:L39" si="21">J29/$J$40</f>
        <v>0.17423806030133698</v>
      </c>
      <c r="M29" s="52">
        <f t="shared" ref="M29:M40" si="22">(J29-I29)/I29</f>
        <v>3.6770026047042272E-3</v>
      </c>
      <c r="O29" s="27">
        <f t="shared" si="17"/>
        <v>2.3917977438643576</v>
      </c>
      <c r="P29" s="143">
        <f t="shared" si="18"/>
        <v>2.3482807145212101</v>
      </c>
      <c r="Q29" s="52">
        <f t="shared" ref="Q29:Q38" si="23">(P29-O29)/O29</f>
        <v>-1.8194276441133483E-2</v>
      </c>
    </row>
    <row r="30" spans="1:17" ht="20.100000000000001" customHeight="1" x14ac:dyDescent="0.25">
      <c r="A30" s="23" t="s">
        <v>38</v>
      </c>
      <c r="B30" s="15"/>
      <c r="C30" s="78">
        <f>C31+C32</f>
        <v>233468.81000000041</v>
      </c>
      <c r="D30" s="210">
        <f>D31+D32</f>
        <v>360071.59999999986</v>
      </c>
      <c r="E30" s="216">
        <f>C30/$C$40</f>
        <v>0.28005867695225939</v>
      </c>
      <c r="F30" s="217">
        <f>D30/$D$40</f>
        <v>0.36958428178285208</v>
      </c>
      <c r="G30" s="53">
        <f>(D30-C30)/C30</f>
        <v>0.54226853685509102</v>
      </c>
      <c r="I30" s="78">
        <f>I31+I32</f>
        <v>32978.458000000013</v>
      </c>
      <c r="J30" s="210">
        <f>J31+J32</f>
        <v>40662.688999999991</v>
      </c>
      <c r="K30" s="216">
        <f t="shared" si="20"/>
        <v>0.14460051175365116</v>
      </c>
      <c r="L30" s="217">
        <f t="shared" si="21"/>
        <v>0.16951572942326235</v>
      </c>
      <c r="M30" s="53">
        <f t="shared" si="22"/>
        <v>0.23300758937849594</v>
      </c>
      <c r="O30" s="63">
        <f t="shared" si="17"/>
        <v>1.4125423434505002</v>
      </c>
      <c r="P30" s="237">
        <f t="shared" si="18"/>
        <v>1.1292945347536436</v>
      </c>
      <c r="Q30" s="53">
        <f t="shared" si="23"/>
        <v>-0.20052341086282097</v>
      </c>
    </row>
    <row r="31" spans="1:17" ht="20.100000000000001" customHeight="1" x14ac:dyDescent="0.25">
      <c r="A31" s="8"/>
      <c r="B31" t="s">
        <v>6</v>
      </c>
      <c r="C31" s="31">
        <v>226398.75000000041</v>
      </c>
      <c r="D31" s="141">
        <v>352030.56999999989</v>
      </c>
      <c r="E31" s="214">
        <f t="shared" ref="E31:E38" si="24">C31/$C$40</f>
        <v>0.27157775117218158</v>
      </c>
      <c r="F31" s="215">
        <f t="shared" ref="F31:F38" si="25">D31/$D$40</f>
        <v>0.36133081692379526</v>
      </c>
      <c r="G31" s="52">
        <f>(D31-C31)/C31</f>
        <v>0.55491392951595031</v>
      </c>
      <c r="I31" s="31">
        <v>31502.809000000016</v>
      </c>
      <c r="J31" s="141">
        <v>38939.77199999999</v>
      </c>
      <c r="K31" s="214">
        <f>I31/$I$40</f>
        <v>0.13813023953629147</v>
      </c>
      <c r="L31" s="215">
        <f>J31/$J$40</f>
        <v>0.16233318593749485</v>
      </c>
      <c r="M31" s="52">
        <f>(J31-I31)/I31</f>
        <v>0.2360730117749173</v>
      </c>
      <c r="O31" s="27">
        <f t="shared" si="17"/>
        <v>1.3914745112329443</v>
      </c>
      <c r="P31" s="143">
        <f t="shared" si="18"/>
        <v>1.1061474575915382</v>
      </c>
      <c r="Q31" s="52">
        <f t="shared" si="23"/>
        <v>-0.2050537407175258</v>
      </c>
    </row>
    <row r="32" spans="1:17" ht="20.100000000000001" customHeight="1" x14ac:dyDescent="0.25">
      <c r="A32" s="8"/>
      <c r="B32" t="s">
        <v>39</v>
      </c>
      <c r="C32" s="31">
        <v>7070.06</v>
      </c>
      <c r="D32" s="141">
        <v>8041.0299999999916</v>
      </c>
      <c r="E32" s="218">
        <f t="shared" si="24"/>
        <v>8.4809257800778099E-3</v>
      </c>
      <c r="F32" s="219">
        <f t="shared" si="25"/>
        <v>8.2534648590568242E-3</v>
      </c>
      <c r="G32" s="52">
        <f>(D32-C32)/C32</f>
        <v>0.13733546815727038</v>
      </c>
      <c r="I32" s="31">
        <v>1475.6490000000003</v>
      </c>
      <c r="J32" s="141">
        <v>1722.9169999999999</v>
      </c>
      <c r="K32" s="218">
        <f>I32/$I$40</f>
        <v>6.4702722173596945E-3</v>
      </c>
      <c r="L32" s="219">
        <f>J32/$J$40</f>
        <v>7.1825434857674796E-3</v>
      </c>
      <c r="M32" s="52">
        <f>(J32-I32)/I32</f>
        <v>0.1675655931729019</v>
      </c>
      <c r="O32" s="27">
        <f t="shared" si="17"/>
        <v>2.0871803068149357</v>
      </c>
      <c r="P32" s="143">
        <f t="shared" si="18"/>
        <v>2.1426570974116519</v>
      </c>
      <c r="Q32" s="52">
        <f t="shared" si="23"/>
        <v>2.657977866865488E-2</v>
      </c>
    </row>
    <row r="33" spans="1:17" ht="20.100000000000001" customHeight="1" x14ac:dyDescent="0.25">
      <c r="A33" s="23" t="s">
        <v>129</v>
      </c>
      <c r="B33" s="15"/>
      <c r="C33" s="78">
        <f>SUM(C34:C36)</f>
        <v>227964.35000000003</v>
      </c>
      <c r="D33" s="210">
        <f>SUM(D34:D36)</f>
        <v>235570.35000000003</v>
      </c>
      <c r="E33" s="216">
        <f t="shared" si="24"/>
        <v>0.27345577447060998</v>
      </c>
      <c r="F33" s="217">
        <f t="shared" si="25"/>
        <v>0.2417938504844179</v>
      </c>
      <c r="G33" s="53">
        <f t="shared" si="19"/>
        <v>3.3364866041554302E-2</v>
      </c>
      <c r="I33" s="78">
        <f>SUM(I34:I36)</f>
        <v>100022.96</v>
      </c>
      <c r="J33" s="210">
        <f>SUM(J34:J36)</f>
        <v>104837.667</v>
      </c>
      <c r="K33" s="216">
        <f t="shared" si="20"/>
        <v>0.43857026920770448</v>
      </c>
      <c r="L33" s="217">
        <f t="shared" si="21"/>
        <v>0.43705013194130088</v>
      </c>
      <c r="M33" s="53">
        <f t="shared" si="22"/>
        <v>4.8136017970273969E-2</v>
      </c>
      <c r="O33" s="63">
        <f t="shared" si="17"/>
        <v>4.3876579824871733</v>
      </c>
      <c r="P33" s="237">
        <f t="shared" si="18"/>
        <v>4.4503761615160817</v>
      </c>
      <c r="Q33" s="53">
        <f t="shared" si="23"/>
        <v>1.4294226960998494E-2</v>
      </c>
    </row>
    <row r="34" spans="1:17" ht="20.100000000000001" customHeight="1" x14ac:dyDescent="0.25">
      <c r="A34" s="8"/>
      <c r="B34" s="3" t="s">
        <v>7</v>
      </c>
      <c r="C34" s="31">
        <v>213818.53000000003</v>
      </c>
      <c r="D34" s="141">
        <v>220830.45</v>
      </c>
      <c r="E34" s="214">
        <f t="shared" si="24"/>
        <v>0.25648708544698923</v>
      </c>
      <c r="F34" s="215">
        <f t="shared" si="25"/>
        <v>0.22666453910565026</v>
      </c>
      <c r="G34" s="52">
        <f t="shared" si="19"/>
        <v>3.2793790135962411E-2</v>
      </c>
      <c r="I34" s="31">
        <v>95059.035000000003</v>
      </c>
      <c r="J34" s="141">
        <v>99596.103999999992</v>
      </c>
      <c r="K34" s="214">
        <f t="shared" si="20"/>
        <v>0.41680496728525729</v>
      </c>
      <c r="L34" s="215">
        <f t="shared" si="21"/>
        <v>0.41519896082807262</v>
      </c>
      <c r="M34" s="52">
        <f t="shared" si="22"/>
        <v>4.7728961271277251E-2</v>
      </c>
      <c r="O34" s="27">
        <f t="shared" si="17"/>
        <v>4.4457809620148447</v>
      </c>
      <c r="P34" s="143">
        <f t="shared" si="18"/>
        <v>4.5100711428156757</v>
      </c>
      <c r="Q34" s="52">
        <f t="shared" si="23"/>
        <v>1.4460942036985641E-2</v>
      </c>
    </row>
    <row r="35" spans="1:17" ht="20.100000000000001" customHeight="1" x14ac:dyDescent="0.25">
      <c r="A35" s="8"/>
      <c r="B35" s="3" t="s">
        <v>8</v>
      </c>
      <c r="C35" s="31">
        <v>7298.2999999999993</v>
      </c>
      <c r="D35" s="141">
        <v>7451.5400000000045</v>
      </c>
      <c r="E35" s="214">
        <f t="shared" si="24"/>
        <v>8.7547122118824833E-3</v>
      </c>
      <c r="F35" s="215">
        <f t="shared" si="25"/>
        <v>7.6484012043054666E-3</v>
      </c>
      <c r="G35" s="52">
        <f t="shared" si="19"/>
        <v>2.0996670457504522E-2</v>
      </c>
      <c r="I35" s="31">
        <v>3664.4199999999983</v>
      </c>
      <c r="J35" s="141">
        <v>3841.6829999999991</v>
      </c>
      <c r="K35" s="214">
        <f t="shared" si="20"/>
        <v>1.6067367591301993E-2</v>
      </c>
      <c r="L35" s="215">
        <f t="shared" si="21"/>
        <v>1.6015313103320508E-2</v>
      </c>
      <c r="M35" s="52">
        <f t="shared" si="22"/>
        <v>4.8374094672554158E-2</v>
      </c>
      <c r="O35" s="27">
        <f t="shared" si="17"/>
        <v>5.0209226806242535</v>
      </c>
      <c r="P35" s="143">
        <f t="shared" si="18"/>
        <v>5.155555764311802</v>
      </c>
      <c r="Q35" s="52">
        <f t="shared" si="23"/>
        <v>2.6814410866571929E-2</v>
      </c>
    </row>
    <row r="36" spans="1:17" ht="20.100000000000001" customHeight="1" x14ac:dyDescent="0.25">
      <c r="A36" s="32"/>
      <c r="B36" s="33" t="s">
        <v>9</v>
      </c>
      <c r="C36" s="211">
        <v>6847.5200000000041</v>
      </c>
      <c r="D36" s="212">
        <v>7288.3600000000106</v>
      </c>
      <c r="E36" s="218">
        <f t="shared" si="24"/>
        <v>8.2139768117382925E-3</v>
      </c>
      <c r="F36" s="219">
        <f t="shared" si="25"/>
        <v>7.4809101744621699E-3</v>
      </c>
      <c r="G36" s="52">
        <f t="shared" si="19"/>
        <v>6.4379512582658574E-2</v>
      </c>
      <c r="I36" s="211">
        <v>1299.504999999999</v>
      </c>
      <c r="J36" s="212">
        <v>1399.88</v>
      </c>
      <c r="K36" s="218">
        <f t="shared" si="20"/>
        <v>5.6979343311451443E-3</v>
      </c>
      <c r="L36" s="219">
        <f t="shared" si="21"/>
        <v>5.8358580099077207E-3</v>
      </c>
      <c r="M36" s="52">
        <f t="shared" si="22"/>
        <v>7.7240949438440953E-2</v>
      </c>
      <c r="O36" s="27">
        <f t="shared" si="17"/>
        <v>1.8977746687851926</v>
      </c>
      <c r="P36" s="143">
        <f t="shared" si="18"/>
        <v>1.9207064415039845</v>
      </c>
      <c r="Q36" s="52">
        <f t="shared" si="23"/>
        <v>1.2083506591154475E-2</v>
      </c>
    </row>
    <row r="37" spans="1:17" ht="20.100000000000001" customHeight="1" x14ac:dyDescent="0.25">
      <c r="A37" s="8" t="s">
        <v>130</v>
      </c>
      <c r="B37" s="3"/>
      <c r="C37" s="19">
        <v>736.93999999999994</v>
      </c>
      <c r="D37" s="140">
        <v>1234.1400000000001</v>
      </c>
      <c r="E37" s="214">
        <f t="shared" si="24"/>
        <v>8.8400005719478192E-4</v>
      </c>
      <c r="F37" s="215">
        <f t="shared" si="25"/>
        <v>1.2667445739111033E-3</v>
      </c>
      <c r="G37" s="54">
        <f>(D37-C37)/C37</f>
        <v>0.67468179227616931</v>
      </c>
      <c r="I37" s="19">
        <v>175.834</v>
      </c>
      <c r="J37" s="140">
        <v>294.11400000000003</v>
      </c>
      <c r="K37" s="214">
        <f>I37/$I$40</f>
        <v>7.7097863046512029E-4</v>
      </c>
      <c r="L37" s="215">
        <f>J37/$J$40</f>
        <v>1.226110482845672E-3</v>
      </c>
      <c r="M37" s="54">
        <f>(J37-I37)/I37</f>
        <v>0.67267991400980487</v>
      </c>
      <c r="O37" s="238">
        <f t="shared" si="17"/>
        <v>2.3860015740765874</v>
      </c>
      <c r="P37" s="239">
        <f t="shared" si="18"/>
        <v>2.3831493995818951</v>
      </c>
      <c r="Q37" s="54">
        <f t="shared" si="23"/>
        <v>-1.1953782955051717E-3</v>
      </c>
    </row>
    <row r="38" spans="1:17" ht="20.100000000000001" customHeight="1" x14ac:dyDescent="0.25">
      <c r="A38" s="8" t="s">
        <v>10</v>
      </c>
      <c r="C38" s="19">
        <v>3345.6099999999988</v>
      </c>
      <c r="D38" s="140">
        <v>1933.3299999999983</v>
      </c>
      <c r="E38" s="214">
        <f t="shared" si="24"/>
        <v>4.0132431830969054E-3</v>
      </c>
      <c r="F38" s="215">
        <f t="shared" si="25"/>
        <v>1.9844063777849767E-3</v>
      </c>
      <c r="G38" s="52">
        <f t="shared" si="19"/>
        <v>-0.42212929779621683</v>
      </c>
      <c r="I38" s="19">
        <v>1481.0709999999999</v>
      </c>
      <c r="J38" s="140">
        <v>800.3950000000001</v>
      </c>
      <c r="K38" s="214">
        <f t="shared" si="20"/>
        <v>6.4940460388867114E-3</v>
      </c>
      <c r="L38" s="215">
        <f t="shared" si="21"/>
        <v>3.3367085549047704E-3</v>
      </c>
      <c r="M38" s="52">
        <f t="shared" si="22"/>
        <v>-0.45958363913681372</v>
      </c>
      <c r="O38" s="27">
        <f t="shared" si="17"/>
        <v>4.4269086952753023</v>
      </c>
      <c r="P38" s="143">
        <f t="shared" si="18"/>
        <v>4.1399812758297898</v>
      </c>
      <c r="Q38" s="52">
        <f t="shared" si="23"/>
        <v>-6.4814397403709936E-2</v>
      </c>
    </row>
    <row r="39" spans="1:17" ht="20.100000000000001" customHeight="1" thickBot="1" x14ac:dyDescent="0.3">
      <c r="A39" s="8" t="s">
        <v>11</v>
      </c>
      <c r="B39" s="10"/>
      <c r="C39" s="21">
        <v>6738.4799999999987</v>
      </c>
      <c r="D39" s="142">
        <v>16090.109999999991</v>
      </c>
      <c r="E39" s="220">
        <f>C39/$C$40</f>
        <v>8.083177335204892E-3</v>
      </c>
      <c r="F39" s="221">
        <f>D39/$D$40</f>
        <v>1.65151923899499E-2</v>
      </c>
      <c r="G39" s="55">
        <f t="shared" si="19"/>
        <v>1.38779517042419</v>
      </c>
      <c r="I39" s="21">
        <v>1749.7339999999997</v>
      </c>
      <c r="J39" s="142">
        <v>2608.8279999999995</v>
      </c>
      <c r="K39" s="220">
        <f t="shared" si="20"/>
        <v>7.6720516111688092E-3</v>
      </c>
      <c r="L39" s="221">
        <f t="shared" si="21"/>
        <v>1.0875753479063588E-2</v>
      </c>
      <c r="M39" s="55">
        <f t="shared" si="22"/>
        <v>0.49098548693687155</v>
      </c>
      <c r="O39" s="240">
        <f t="shared" si="17"/>
        <v>2.5966301005568022</v>
      </c>
      <c r="P39" s="241">
        <f t="shared" si="18"/>
        <v>1.6213860564035927</v>
      </c>
      <c r="Q39" s="55">
        <f>(P39-O39)/O39</f>
        <v>-0.37558065892561493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833642.4800000001</v>
      </c>
      <c r="D40" s="226">
        <f>D28+D29+D30+D33+D37+D38+D39</f>
        <v>974261.13</v>
      </c>
      <c r="E40" s="222">
        <f>C40/$C$40</f>
        <v>1</v>
      </c>
      <c r="F40" s="223">
        <f>D40/$D$40</f>
        <v>1</v>
      </c>
      <c r="G40" s="55">
        <f t="shared" si="19"/>
        <v>0.1686798038410901</v>
      </c>
      <c r="H40" s="1"/>
      <c r="I40" s="213">
        <f>I28+I29+I30+I33+I37+I38+I39</f>
        <v>228065.98399999997</v>
      </c>
      <c r="J40" s="226">
        <f>J28+J29+J30+J33+J37+J38+J39</f>
        <v>239875.60999999993</v>
      </c>
      <c r="K40" s="222">
        <f>K28+K29+K30+K33+K37+K38+K39</f>
        <v>1.0000000000000002</v>
      </c>
      <c r="L40" s="223">
        <f>L28+L29+L30+L33+L37+L38+L39</f>
        <v>1</v>
      </c>
      <c r="M40" s="55">
        <f t="shared" si="22"/>
        <v>5.1781619480790096E-2</v>
      </c>
      <c r="N40" s="1"/>
      <c r="O40" s="24">
        <f t="shared" si="17"/>
        <v>2.7357769004285859</v>
      </c>
      <c r="P40" s="242">
        <f t="shared" si="18"/>
        <v>2.4621285055270543</v>
      </c>
      <c r="Q40" s="55">
        <f>(P40-O40)/O40</f>
        <v>-0.10002584452652624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3" t="s">
        <v>15</v>
      </c>
      <c r="B44" s="319"/>
      <c r="C44" s="362" t="s">
        <v>1</v>
      </c>
      <c r="D44" s="360"/>
      <c r="E44" s="355" t="s">
        <v>105</v>
      </c>
      <c r="F44" s="355"/>
      <c r="G44" s="130" t="s">
        <v>0</v>
      </c>
      <c r="I44" s="356">
        <v>1000</v>
      </c>
      <c r="J44" s="360"/>
      <c r="K44" s="355" t="s">
        <v>105</v>
      </c>
      <c r="L44" s="355"/>
      <c r="M44" s="130" t="s">
        <v>0</v>
      </c>
      <c r="O44" s="354" t="s">
        <v>22</v>
      </c>
      <c r="P44" s="355"/>
      <c r="Q44" s="130" t="s">
        <v>0</v>
      </c>
    </row>
    <row r="45" spans="1:17" ht="15" customHeight="1" x14ac:dyDescent="0.25">
      <c r="A45" s="361"/>
      <c r="B45" s="320"/>
      <c r="C45" s="363" t="str">
        <f>C5</f>
        <v>jan-jul</v>
      </c>
      <c r="D45" s="353"/>
      <c r="E45" s="357" t="str">
        <f>C25</f>
        <v>jan-jul</v>
      </c>
      <c r="F45" s="357"/>
      <c r="G45" s="131" t="str">
        <f>G25</f>
        <v>2024 /2023</v>
      </c>
      <c r="I45" s="352" t="str">
        <f>C5</f>
        <v>jan-jul</v>
      </c>
      <c r="J45" s="353"/>
      <c r="K45" s="364" t="str">
        <f>C25</f>
        <v>jan-jul</v>
      </c>
      <c r="L45" s="359"/>
      <c r="M45" s="131" t="str">
        <f>G45</f>
        <v>2024 /2023</v>
      </c>
      <c r="O45" s="352" t="str">
        <f>C5</f>
        <v>jan-jul</v>
      </c>
      <c r="P45" s="353"/>
      <c r="Q45" s="131" t="str">
        <f>Q25</f>
        <v>2024 /2023</v>
      </c>
    </row>
    <row r="46" spans="1:17" ht="15.75" customHeight="1" x14ac:dyDescent="0.25">
      <c r="A46" s="361"/>
      <c r="B46" s="320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513711.33</v>
      </c>
      <c r="D47" s="210">
        <f>D48+D49</f>
        <v>582433.66999999969</v>
      </c>
      <c r="E47" s="216">
        <f>C47/$C$60</f>
        <v>0.49169160963093206</v>
      </c>
      <c r="F47" s="217">
        <f>D47/$D$60</f>
        <v>0.53356639908142423</v>
      </c>
      <c r="G47" s="53">
        <f>(D47-C47)/C47</f>
        <v>0.13377618126506899</v>
      </c>
      <c r="H47"/>
      <c r="I47" s="78">
        <f>I48+I49</f>
        <v>167372.48700000002</v>
      </c>
      <c r="J47" s="210">
        <f>J48+J49</f>
        <v>183433.50100000005</v>
      </c>
      <c r="K47" s="216">
        <f>I47/$I$60</f>
        <v>0.54757687240829911</v>
      </c>
      <c r="L47" s="217">
        <f>J47/$J$60</f>
        <v>0.60088597657203957</v>
      </c>
      <c r="M47" s="53">
        <f>(J47-I47)/I47</f>
        <v>9.5959702146267464E-2</v>
      </c>
      <c r="N47"/>
      <c r="O47" s="63">
        <f t="shared" ref="O47" si="26">(I47/C47)*10</f>
        <v>3.258103865452997</v>
      </c>
      <c r="P47" s="237">
        <f t="shared" ref="P47" si="27">(J47/D47)*10</f>
        <v>3.1494316082378986</v>
      </c>
      <c r="Q47" s="53">
        <f>(P47-O47)/O47</f>
        <v>-3.3354448385576246E-2</v>
      </c>
    </row>
    <row r="48" spans="1:17" ht="20.100000000000001" customHeight="1" x14ac:dyDescent="0.25">
      <c r="A48" s="8" t="s">
        <v>4</v>
      </c>
      <c r="C48" s="19">
        <v>246165.72000000026</v>
      </c>
      <c r="D48" s="140">
        <v>299392.45999999979</v>
      </c>
      <c r="E48" s="214">
        <f>C48/$C$60</f>
        <v>0.23561407357466196</v>
      </c>
      <c r="F48" s="215">
        <f>D48/$D$60</f>
        <v>0.2742728743589451</v>
      </c>
      <c r="G48" s="52">
        <f>(D48-C48)/C48</f>
        <v>0.21622320118333077</v>
      </c>
      <c r="I48" s="19">
        <v>95951.287000000011</v>
      </c>
      <c r="J48" s="140">
        <v>107604.64499999996</v>
      </c>
      <c r="K48" s="214">
        <f>I48/$I$60</f>
        <v>0.31391482901852968</v>
      </c>
      <c r="L48" s="215">
        <f>J48/$J$60</f>
        <v>0.35248807792483117</v>
      </c>
      <c r="M48" s="52">
        <f>(J48-I48)/I48</f>
        <v>0.12145077324496906</v>
      </c>
      <c r="O48" s="27">
        <f t="shared" ref="O48:O60" si="28">(I48/C48)*10</f>
        <v>3.897833012655048</v>
      </c>
      <c r="P48" s="143">
        <f t="shared" ref="P48:P60" si="29">(J48/D48)*10</f>
        <v>3.594100031777689</v>
      </c>
      <c r="Q48" s="52">
        <f>(P48-O48)/O48</f>
        <v>-7.7923548774725016E-2</v>
      </c>
    </row>
    <row r="49" spans="1:17" ht="20.100000000000001" customHeight="1" x14ac:dyDescent="0.25">
      <c r="A49" s="8" t="s">
        <v>5</v>
      </c>
      <c r="C49" s="19">
        <v>267545.60999999975</v>
      </c>
      <c r="D49" s="140">
        <v>283041.20999999996</v>
      </c>
      <c r="E49" s="214">
        <f>C49/$C$60</f>
        <v>0.25607753605627009</v>
      </c>
      <c r="F49" s="215">
        <f>D49/$D$60</f>
        <v>0.25929352472247913</v>
      </c>
      <c r="G49" s="52">
        <f>(D49-C49)/C49</f>
        <v>5.7917601413830802E-2</v>
      </c>
      <c r="I49" s="19">
        <v>71421.200000000026</v>
      </c>
      <c r="J49" s="140">
        <v>75828.856000000073</v>
      </c>
      <c r="K49" s="214">
        <f>I49/$I$60</f>
        <v>0.23366204338976942</v>
      </c>
      <c r="L49" s="215">
        <f>J49/$J$60</f>
        <v>0.24839789864720838</v>
      </c>
      <c r="M49" s="52">
        <f>(J49-I49)/I49</f>
        <v>6.1713552838653575E-2</v>
      </c>
      <c r="O49" s="27">
        <f t="shared" si="28"/>
        <v>2.6694962402859117</v>
      </c>
      <c r="P49" s="143">
        <f t="shared" si="29"/>
        <v>2.6790747538141209</v>
      </c>
      <c r="Q49" s="52">
        <f>(P49-O49)/O49</f>
        <v>3.5881352382737442E-3</v>
      </c>
    </row>
    <row r="50" spans="1:17" ht="20.100000000000001" customHeight="1" x14ac:dyDescent="0.25">
      <c r="A50" s="23" t="s">
        <v>38</v>
      </c>
      <c r="B50" s="15"/>
      <c r="C50" s="78">
        <f>C51+C52</f>
        <v>414653.19000000035</v>
      </c>
      <c r="D50" s="210">
        <f>D51+D52</f>
        <v>425734.55000000069</v>
      </c>
      <c r="E50" s="216">
        <f>C50/$C$60</f>
        <v>0.39687949734279926</v>
      </c>
      <c r="F50" s="217">
        <f>D50/$D$60</f>
        <v>0.39001462743053816</v>
      </c>
      <c r="G50" s="53">
        <f>(D50-C50)/C50</f>
        <v>2.6724405520672168E-2</v>
      </c>
      <c r="I50" s="78">
        <f>I51+I52</f>
        <v>54750.687000000005</v>
      </c>
      <c r="J50" s="210">
        <f>J51+J52</f>
        <v>56465.276999999995</v>
      </c>
      <c r="K50" s="216">
        <f>I50/$I$60</f>
        <v>0.17912268908130471</v>
      </c>
      <c r="L50" s="217">
        <f>J50/$J$60</f>
        <v>0.18496726567169272</v>
      </c>
      <c r="M50" s="53">
        <f>(J50-I50)/I50</f>
        <v>3.1316319373307387E-2</v>
      </c>
      <c r="O50" s="63">
        <f t="shared" si="28"/>
        <v>1.3203971010086757</v>
      </c>
      <c r="P50" s="237">
        <f t="shared" si="29"/>
        <v>1.3263024342280865</v>
      </c>
      <c r="Q50" s="53">
        <f>(P50-O50)/O50</f>
        <v>4.4723918394697984E-3</v>
      </c>
    </row>
    <row r="51" spans="1:17" ht="20.100000000000001" customHeight="1" x14ac:dyDescent="0.25">
      <c r="A51" s="8"/>
      <c r="B51" t="s">
        <v>6</v>
      </c>
      <c r="C51" s="31">
        <v>402894.58000000037</v>
      </c>
      <c r="D51" s="141">
        <v>417523.9400000007</v>
      </c>
      <c r="E51" s="214">
        <f t="shared" ref="E51:E57" si="30">C51/$C$60</f>
        <v>0.38562490835422786</v>
      </c>
      <c r="F51" s="215">
        <f t="shared" ref="F51:F57" si="31">D51/$D$60</f>
        <v>0.38249290291903815</v>
      </c>
      <c r="G51" s="52">
        <f t="shared" ref="G51:G59" si="32">(D51-C51)/C51</f>
        <v>3.6310639870112731E-2</v>
      </c>
      <c r="I51" s="31">
        <v>52164.40600000001</v>
      </c>
      <c r="J51" s="141">
        <v>54443.441999999995</v>
      </c>
      <c r="K51" s="214">
        <f t="shared" ref="K51:K58" si="33">I51/$I$60</f>
        <v>0.17066139603049998</v>
      </c>
      <c r="L51" s="215">
        <f t="shared" ref="L51:L58" si="34">J51/$J$60</f>
        <v>0.17834419904635188</v>
      </c>
      <c r="M51" s="52">
        <f t="shared" ref="M51:M58" si="35">(J51-I51)/I51</f>
        <v>4.3689484358357018E-2</v>
      </c>
      <c r="O51" s="27">
        <f t="shared" si="28"/>
        <v>1.294740822773043</v>
      </c>
      <c r="P51" s="143">
        <f t="shared" si="29"/>
        <v>1.3039597681512562</v>
      </c>
      <c r="Q51" s="52">
        <f t="shared" ref="Q51:Q58" si="36">(P51-O51)/O51</f>
        <v>7.1203017747353591E-3</v>
      </c>
    </row>
    <row r="52" spans="1:17" ht="20.100000000000001" customHeight="1" x14ac:dyDescent="0.25">
      <c r="A52" s="8"/>
      <c r="B52" t="s">
        <v>39</v>
      </c>
      <c r="C52" s="31">
        <v>11758.61</v>
      </c>
      <c r="D52" s="141">
        <v>8210.6100000000042</v>
      </c>
      <c r="E52" s="218">
        <f t="shared" si="30"/>
        <v>1.125458898857141E-2</v>
      </c>
      <c r="F52" s="219">
        <f t="shared" si="31"/>
        <v>7.5217245115000589E-3</v>
      </c>
      <c r="G52" s="52">
        <f t="shared" si="32"/>
        <v>-0.30173634468699922</v>
      </c>
      <c r="I52" s="31">
        <v>2586.280999999999</v>
      </c>
      <c r="J52" s="141">
        <v>2021.835</v>
      </c>
      <c r="K52" s="218">
        <f t="shared" si="33"/>
        <v>8.461293050804744E-3</v>
      </c>
      <c r="L52" s="219">
        <f t="shared" si="34"/>
        <v>6.6230666253408602E-3</v>
      </c>
      <c r="M52" s="52">
        <f t="shared" si="35"/>
        <v>-0.21824619985221994</v>
      </c>
      <c r="O52" s="27">
        <f t="shared" si="28"/>
        <v>2.1994785097898468</v>
      </c>
      <c r="P52" s="143">
        <f t="shared" si="29"/>
        <v>2.462466247940164</v>
      </c>
      <c r="Q52" s="52">
        <f t="shared" si="36"/>
        <v>0.11956822354924705</v>
      </c>
    </row>
    <row r="53" spans="1:17" ht="20.100000000000001" customHeight="1" x14ac:dyDescent="0.25">
      <c r="A53" s="23" t="s">
        <v>129</v>
      </c>
      <c r="B53" s="15"/>
      <c r="C53" s="78">
        <f>SUM(C54:C56)</f>
        <v>100503.27999999996</v>
      </c>
      <c r="D53" s="210">
        <f>SUM(D54:D56)</f>
        <v>67657.979999999952</v>
      </c>
      <c r="E53" s="216">
        <f>C53/$C$60</f>
        <v>9.6195307813024558E-2</v>
      </c>
      <c r="F53" s="217">
        <f>D53/$D$60</f>
        <v>6.198134932295897E-2</v>
      </c>
      <c r="G53" s="53">
        <f>(D53-C53)/C53</f>
        <v>-0.32680823949228344</v>
      </c>
      <c r="I53" s="78">
        <f>SUM(I54:I56)</f>
        <v>76895.059000000008</v>
      </c>
      <c r="J53" s="210">
        <f>SUM(J54:J56)</f>
        <v>58335.374000000018</v>
      </c>
      <c r="K53" s="216">
        <f t="shared" si="33"/>
        <v>0.25157035463583466</v>
      </c>
      <c r="L53" s="217">
        <f t="shared" si="34"/>
        <v>0.19109327349471006</v>
      </c>
      <c r="M53" s="53">
        <f t="shared" si="35"/>
        <v>-0.24136381766740031</v>
      </c>
      <c r="O53" s="63">
        <f t="shared" si="28"/>
        <v>7.6509999474644053</v>
      </c>
      <c r="P53" s="237">
        <f t="shared" si="29"/>
        <v>8.6220980880599836</v>
      </c>
      <c r="Q53" s="53">
        <f t="shared" si="36"/>
        <v>0.12692434286545864</v>
      </c>
    </row>
    <row r="54" spans="1:17" ht="20.100000000000001" customHeight="1" x14ac:dyDescent="0.25">
      <c r="A54" s="8"/>
      <c r="B54" s="3" t="s">
        <v>7</v>
      </c>
      <c r="C54" s="31">
        <v>94143.939999999959</v>
      </c>
      <c r="D54" s="141">
        <v>60470.899999999951</v>
      </c>
      <c r="E54" s="214">
        <f>C54/$C$60</f>
        <v>9.010855453703516E-2</v>
      </c>
      <c r="F54" s="215">
        <f>D54/$D$60</f>
        <v>5.5397278735985309E-2</v>
      </c>
      <c r="G54" s="52">
        <f>(D54-C54)/C54</f>
        <v>-0.3576761287024956</v>
      </c>
      <c r="I54" s="31">
        <v>69971.021999999997</v>
      </c>
      <c r="J54" s="141">
        <v>52223.443000000014</v>
      </c>
      <c r="K54" s="214">
        <f t="shared" si="33"/>
        <v>0.22891763199988943</v>
      </c>
      <c r="L54" s="215">
        <f t="shared" si="34"/>
        <v>0.17107199271636453</v>
      </c>
      <c r="M54" s="52">
        <f t="shared" si="35"/>
        <v>-0.25364184333337286</v>
      </c>
      <c r="O54" s="27">
        <f t="shared" si="28"/>
        <v>7.4323447690844491</v>
      </c>
      <c r="P54" s="143">
        <f t="shared" si="29"/>
        <v>8.6361279557605481</v>
      </c>
      <c r="Q54" s="52">
        <f t="shared" si="36"/>
        <v>0.16196546636040765</v>
      </c>
    </row>
    <row r="55" spans="1:17" ht="20.100000000000001" customHeight="1" x14ac:dyDescent="0.25">
      <c r="A55" s="8"/>
      <c r="B55" s="3" t="s">
        <v>8</v>
      </c>
      <c r="C55" s="31">
        <v>5398.4000000000005</v>
      </c>
      <c r="D55" s="141">
        <v>6096.7600000000029</v>
      </c>
      <c r="E55" s="214">
        <f t="shared" si="30"/>
        <v>5.1670030042584884E-3</v>
      </c>
      <c r="F55" s="215">
        <f t="shared" si="31"/>
        <v>5.5852304679838765E-3</v>
      </c>
      <c r="G55" s="52">
        <f t="shared" si="32"/>
        <v>0.12936425607587476</v>
      </c>
      <c r="I55" s="31">
        <v>6270.1569999999992</v>
      </c>
      <c r="J55" s="141">
        <v>5353.7599999999993</v>
      </c>
      <c r="K55" s="214">
        <f t="shared" si="33"/>
        <v>2.0513484749551475E-2</v>
      </c>
      <c r="L55" s="215">
        <f t="shared" si="34"/>
        <v>1.7537686891405519E-2</v>
      </c>
      <c r="M55" s="52">
        <f t="shared" si="35"/>
        <v>-0.14615216174012868</v>
      </c>
      <c r="O55" s="27">
        <f t="shared" si="28"/>
        <v>11.614843286899818</v>
      </c>
      <c r="P55" s="143">
        <f t="shared" si="29"/>
        <v>8.7813199141839213</v>
      </c>
      <c r="Q55" s="52">
        <f t="shared" si="36"/>
        <v>-0.24395709031320112</v>
      </c>
    </row>
    <row r="56" spans="1:17" ht="20.100000000000001" customHeight="1" x14ac:dyDescent="0.25">
      <c r="A56" s="32"/>
      <c r="B56" s="33" t="s">
        <v>9</v>
      </c>
      <c r="C56" s="211">
        <v>960.93999999999937</v>
      </c>
      <c r="D56" s="212">
        <v>1090.3199999999997</v>
      </c>
      <c r="E56" s="218">
        <f t="shared" si="30"/>
        <v>9.1975027173091066E-4</v>
      </c>
      <c r="F56" s="219">
        <f t="shared" si="31"/>
        <v>9.988401189897874E-4</v>
      </c>
      <c r="G56" s="52">
        <f t="shared" si="32"/>
        <v>0.13463899931317297</v>
      </c>
      <c r="I56" s="211">
        <v>653.88000000000011</v>
      </c>
      <c r="J56" s="212">
        <v>758.17099999999959</v>
      </c>
      <c r="K56" s="218">
        <f t="shared" si="33"/>
        <v>2.1392378863937093E-3</v>
      </c>
      <c r="L56" s="219">
        <f t="shared" si="34"/>
        <v>2.4835938869399842E-3</v>
      </c>
      <c r="M56" s="52">
        <f t="shared" si="35"/>
        <v>0.15949562610876533</v>
      </c>
      <c r="O56" s="27">
        <f t="shared" si="28"/>
        <v>6.8045871750577618</v>
      </c>
      <c r="P56" s="143">
        <f t="shared" si="29"/>
        <v>6.9536558074693646</v>
      </c>
      <c r="Q56" s="52">
        <f t="shared" si="36"/>
        <v>2.1907079529822827E-2</v>
      </c>
    </row>
    <row r="57" spans="1:17" ht="20.100000000000001" customHeight="1" x14ac:dyDescent="0.25">
      <c r="A57" s="8" t="s">
        <v>130</v>
      </c>
      <c r="B57" s="3"/>
      <c r="C57" s="19">
        <v>794.03999999999951</v>
      </c>
      <c r="D57" s="140">
        <v>616.06000000000006</v>
      </c>
      <c r="E57" s="214">
        <f t="shared" si="30"/>
        <v>7.6000427265512135E-4</v>
      </c>
      <c r="F57" s="215">
        <f t="shared" si="31"/>
        <v>5.6437141729478372E-4</v>
      </c>
      <c r="G57" s="54">
        <f t="shared" si="32"/>
        <v>-0.22414487935116564</v>
      </c>
      <c r="I57" s="19">
        <v>942.96100000000001</v>
      </c>
      <c r="J57" s="140">
        <v>814.42299999999989</v>
      </c>
      <c r="K57" s="214">
        <f t="shared" si="33"/>
        <v>3.0849970890556343E-3</v>
      </c>
      <c r="L57" s="215">
        <f t="shared" si="34"/>
        <v>2.6678625061936205E-3</v>
      </c>
      <c r="M57" s="54">
        <f t="shared" si="35"/>
        <v>-0.13631316671633303</v>
      </c>
      <c r="O57" s="238">
        <f t="shared" si="28"/>
        <v>11.875484862223573</v>
      </c>
      <c r="P57" s="239">
        <f t="shared" si="29"/>
        <v>13.219864948219326</v>
      </c>
      <c r="Q57" s="54">
        <f t="shared" si="36"/>
        <v>0.11320633233867229</v>
      </c>
    </row>
    <row r="58" spans="1:17" ht="20.100000000000001" customHeight="1" x14ac:dyDescent="0.25">
      <c r="A58" s="8" t="s">
        <v>10</v>
      </c>
      <c r="C58" s="19">
        <v>6346.1699999999964</v>
      </c>
      <c r="D58" s="140">
        <v>6762.7600000000011</v>
      </c>
      <c r="E58" s="214">
        <f>C58/$C$60</f>
        <v>6.0741477948160691E-3</v>
      </c>
      <c r="F58" s="215">
        <f>D58/$D$60</f>
        <v>6.1953518261605557E-3</v>
      </c>
      <c r="G58" s="52">
        <f t="shared" si="32"/>
        <v>6.5644317753858608E-2</v>
      </c>
      <c r="I58" s="19">
        <v>3802.1919999999959</v>
      </c>
      <c r="J58" s="140">
        <v>4325.6899999999978</v>
      </c>
      <c r="K58" s="214">
        <f t="shared" si="33"/>
        <v>1.243927506230969E-2</v>
      </c>
      <c r="L58" s="215">
        <f t="shared" si="34"/>
        <v>1.416996593222033E-2</v>
      </c>
      <c r="M58" s="52">
        <f t="shared" si="35"/>
        <v>0.13768321010617096</v>
      </c>
      <c r="O58" s="27">
        <f t="shared" si="28"/>
        <v>5.9913175978582327</v>
      </c>
      <c r="P58" s="143">
        <f t="shared" si="29"/>
        <v>6.3963381814525384</v>
      </c>
      <c r="Q58" s="52">
        <f t="shared" si="36"/>
        <v>6.7601254144679601E-2</v>
      </c>
    </row>
    <row r="59" spans="1:17" ht="20.100000000000001" customHeight="1" thickBot="1" x14ac:dyDescent="0.3">
      <c r="A59" s="8" t="s">
        <v>11</v>
      </c>
      <c r="B59" s="10"/>
      <c r="C59" s="21">
        <v>8775.5900000000038</v>
      </c>
      <c r="D59" s="142">
        <v>8381.0900000000038</v>
      </c>
      <c r="E59" s="220">
        <f>C59/$C$60</f>
        <v>8.3994331457729627E-3</v>
      </c>
      <c r="F59" s="221">
        <f>D59/$D$60</f>
        <v>7.677900921623123E-3</v>
      </c>
      <c r="G59" s="55">
        <f t="shared" si="32"/>
        <v>-4.4954242392819151E-2</v>
      </c>
      <c r="I59" s="21">
        <v>1896.8700000000001</v>
      </c>
      <c r="J59" s="142">
        <v>1897.4639999999999</v>
      </c>
      <c r="K59" s="220">
        <f>I59/$I$60</f>
        <v>6.205811723196359E-3</v>
      </c>
      <c r="L59" s="221">
        <f>J59/$J$60</f>
        <v>6.2156558231437134E-3</v>
      </c>
      <c r="M59" s="55">
        <f>(J59-I59)/I59</f>
        <v>3.13147448164515E-4</v>
      </c>
      <c r="O59" s="240">
        <f t="shared" si="28"/>
        <v>2.1615298800422527</v>
      </c>
      <c r="P59" s="241">
        <f t="shared" si="29"/>
        <v>2.2639823698349488</v>
      </c>
      <c r="Q59" s="55">
        <f>(P59-O59)/O59</f>
        <v>4.739813718915302E-2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1044783.6000000003</v>
      </c>
      <c r="D60" s="226">
        <f>D48+D49+D50+D53+D57+D58+D59</f>
        <v>1091586.1100000006</v>
      </c>
      <c r="E60" s="222">
        <f>E48+E49+E50+E53+E57+E58+E59</f>
        <v>1</v>
      </c>
      <c r="F60" s="223">
        <f>F48+F49+F50+F53+F57+F58+F59</f>
        <v>0.99999999999999989</v>
      </c>
      <c r="G60" s="55">
        <f>(D60-C60)/C60</f>
        <v>4.4796367400866767E-2</v>
      </c>
      <c r="H60" s="1"/>
      <c r="I60" s="213">
        <f>I48+I49+I50+I53+I57+I58+I59</f>
        <v>305660.25599999999</v>
      </c>
      <c r="J60" s="226">
        <f>J48+J49+J50+J53+J57+J58+J59</f>
        <v>305271.72900000005</v>
      </c>
      <c r="K60" s="222">
        <f>K48+K49+K50+K53+K57+K58+K59</f>
        <v>1.0000000000000002</v>
      </c>
      <c r="L60" s="223">
        <f>L48+L49+L50+L53+L57+L58+L59</f>
        <v>1</v>
      </c>
      <c r="M60" s="55">
        <f>(J60-I60)/I60</f>
        <v>-1.2711073565283661E-3</v>
      </c>
      <c r="N60" s="1"/>
      <c r="O60" s="24">
        <f t="shared" si="28"/>
        <v>2.9255843602445513</v>
      </c>
      <c r="P60" s="242">
        <f t="shared" si="29"/>
        <v>2.7965886172736285</v>
      </c>
      <c r="Q60" s="55">
        <f>(P60-O60)/O60</f>
        <v>-4.4092299891888925E-2</v>
      </c>
    </row>
    <row r="63" spans="1:17" x14ac:dyDescent="0.25">
      <c r="D63" s="2"/>
      <c r="E63" s="2"/>
      <c r="F63" s="2"/>
      <c r="G63" s="2"/>
      <c r="H63" s="2"/>
      <c r="I63" s="2"/>
      <c r="J63" s="2"/>
    </row>
    <row r="64" spans="1:17" x14ac:dyDescent="0.25">
      <c r="D64" s="2"/>
      <c r="E64" s="2"/>
      <c r="F64" s="2"/>
      <c r="G64" s="2"/>
      <c r="H64" s="2"/>
      <c r="I64" s="2"/>
      <c r="J64" s="2"/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workbookViewId="0">
      <selection activeCell="I51" sqref="I51:J52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156</v>
      </c>
    </row>
    <row r="3" spans="1:20" ht="8.25" customHeight="1" thickBot="1" x14ac:dyDescent="0.3">
      <c r="Q3" s="10"/>
    </row>
    <row r="4" spans="1:20" x14ac:dyDescent="0.25">
      <c r="A4" s="343" t="s">
        <v>3</v>
      </c>
      <c r="B4" s="319"/>
      <c r="C4" s="362" t="s">
        <v>1</v>
      </c>
      <c r="D4" s="360"/>
      <c r="E4" s="355" t="s">
        <v>104</v>
      </c>
      <c r="F4" s="355"/>
      <c r="G4" s="130" t="s">
        <v>0</v>
      </c>
      <c r="I4" s="356">
        <v>1000</v>
      </c>
      <c r="J4" s="355"/>
      <c r="K4" s="365" t="s">
        <v>104</v>
      </c>
      <c r="L4" s="366"/>
      <c r="M4" s="130" t="s">
        <v>0</v>
      </c>
      <c r="O4" s="354" t="s">
        <v>22</v>
      </c>
      <c r="P4" s="355"/>
      <c r="Q4" s="130" t="s">
        <v>0</v>
      </c>
    </row>
    <row r="5" spans="1:20" x14ac:dyDescent="0.25">
      <c r="A5" s="361"/>
      <c r="B5" s="320"/>
      <c r="C5" s="363" t="s">
        <v>64</v>
      </c>
      <c r="D5" s="353"/>
      <c r="E5" s="357" t="str">
        <f>C5</f>
        <v>jul</v>
      </c>
      <c r="F5" s="357"/>
      <c r="G5" s="131" t="s">
        <v>147</v>
      </c>
      <c r="I5" s="352" t="str">
        <f>C5</f>
        <v>jul</v>
      </c>
      <c r="J5" s="357"/>
      <c r="K5" s="358" t="str">
        <f>C5</f>
        <v>jul</v>
      </c>
      <c r="L5" s="359"/>
      <c r="M5" s="131" t="str">
        <f>G5</f>
        <v>2024 /2023</v>
      </c>
      <c r="O5" s="352" t="str">
        <f>C5</f>
        <v>jul</v>
      </c>
      <c r="P5" s="353"/>
      <c r="Q5" s="131" t="str">
        <f>G5</f>
        <v>2024 /2023</v>
      </c>
    </row>
    <row r="6" spans="1:20" ht="19.5" customHeight="1" x14ac:dyDescent="0.25">
      <c r="A6" s="361"/>
      <c r="B6" s="320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139007.80000000005</v>
      </c>
      <c r="D7" s="210">
        <f>D8+D9</f>
        <v>152787.96000000005</v>
      </c>
      <c r="E7" s="216">
        <f t="shared" ref="E7:E19" si="0">C7/$C$20</f>
        <v>0.46530404055054525</v>
      </c>
      <c r="F7" s="217">
        <f t="shared" ref="F7:F19" si="1">D7/$D$20</f>
        <v>0.44204768340225775</v>
      </c>
      <c r="G7" s="53">
        <f t="shared" ref="G7:G20" si="2">(D7-C7)/C7</f>
        <v>9.9132278908090038E-2</v>
      </c>
      <c r="I7" s="224">
        <f>I8+I9</f>
        <v>40669.495999999999</v>
      </c>
      <c r="J7" s="225">
        <f>J8+J9</f>
        <v>45806.553</v>
      </c>
      <c r="K7" s="229">
        <f t="shared" ref="K7:K19" si="3">I7/$I$20</f>
        <v>0.46816753422244062</v>
      </c>
      <c r="L7" s="230">
        <f t="shared" ref="L7:L19" si="4">J7/$J$20</f>
        <v>0.49669920115953342</v>
      </c>
      <c r="M7" s="53">
        <f t="shared" ref="M7:M20" si="5">(J7-I7)/I7</f>
        <v>0.12631228574851286</v>
      </c>
      <c r="O7" s="63">
        <f t="shared" ref="O7:O20" si="6">(I7/C7)*10</f>
        <v>2.9256988456762851</v>
      </c>
      <c r="P7" s="237">
        <f t="shared" ref="P7:P20" si="7">(J7/D7)*10</f>
        <v>2.9980472937789067</v>
      </c>
      <c r="Q7" s="53">
        <f t="shared" ref="Q7:Q20" si="8">(P7-O7)/O7</f>
        <v>2.4728603974240537E-2</v>
      </c>
    </row>
    <row r="8" spans="1:20" ht="20.100000000000001" customHeight="1" x14ac:dyDescent="0.25">
      <c r="A8" s="8" t="s">
        <v>4</v>
      </c>
      <c r="C8" s="19">
        <v>68252.940000000031</v>
      </c>
      <c r="D8" s="140">
        <v>76353.459999999992</v>
      </c>
      <c r="E8" s="214">
        <f t="shared" si="0"/>
        <v>0.22846465278533964</v>
      </c>
      <c r="F8" s="215">
        <f t="shared" si="1"/>
        <v>0.22090660882406532</v>
      </c>
      <c r="G8" s="52">
        <f t="shared" si="2"/>
        <v>0.11868382519492869</v>
      </c>
      <c r="I8" s="19">
        <v>22821.430000000004</v>
      </c>
      <c r="J8" s="140">
        <v>25974.483000000004</v>
      </c>
      <c r="K8" s="227">
        <f t="shared" si="3"/>
        <v>0.26270924553699992</v>
      </c>
      <c r="L8" s="228">
        <f t="shared" si="4"/>
        <v>0.28165194959402168</v>
      </c>
      <c r="M8" s="52">
        <f t="shared" si="5"/>
        <v>0.13816193814322764</v>
      </c>
      <c r="O8" s="27">
        <f t="shared" si="6"/>
        <v>3.343655233019998</v>
      </c>
      <c r="P8" s="143">
        <f t="shared" si="7"/>
        <v>3.4018737330305671</v>
      </c>
      <c r="Q8" s="52">
        <f t="shared" si="8"/>
        <v>1.7411633662357574E-2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70754.86000000003</v>
      </c>
      <c r="D9" s="140">
        <v>76434.500000000058</v>
      </c>
      <c r="E9" s="214">
        <f t="shared" si="0"/>
        <v>0.23683938776520566</v>
      </c>
      <c r="F9" s="215">
        <f t="shared" si="1"/>
        <v>0.22114107457819246</v>
      </c>
      <c r="G9" s="52">
        <f t="shared" si="2"/>
        <v>8.0272083076696449E-2</v>
      </c>
      <c r="I9" s="19">
        <v>17848.065999999999</v>
      </c>
      <c r="J9" s="140">
        <v>19832.069999999996</v>
      </c>
      <c r="K9" s="227">
        <f t="shared" si="3"/>
        <v>0.20545828868544078</v>
      </c>
      <c r="L9" s="228">
        <f t="shared" si="4"/>
        <v>0.21504725156551174</v>
      </c>
      <c r="M9" s="52">
        <f t="shared" si="5"/>
        <v>0.11116072744240173</v>
      </c>
      <c r="O9" s="27">
        <f t="shared" si="6"/>
        <v>2.5225215624764137</v>
      </c>
      <c r="P9" s="143">
        <f t="shared" si="7"/>
        <v>2.5946490132073841</v>
      </c>
      <c r="Q9" s="52">
        <f t="shared" si="8"/>
        <v>2.8593393136414385E-2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100303.50999999995</v>
      </c>
      <c r="D10" s="210">
        <f>D11+D12</f>
        <v>136577.80000000005</v>
      </c>
      <c r="E10" s="216">
        <f t="shared" si="0"/>
        <v>0.33574827084812492</v>
      </c>
      <c r="F10" s="217">
        <f t="shared" si="1"/>
        <v>0.39514828324284768</v>
      </c>
      <c r="G10" s="53">
        <f t="shared" si="2"/>
        <v>0.36164527043968964</v>
      </c>
      <c r="I10" s="224">
        <f>I11+I12</f>
        <v>13309.704999999998</v>
      </c>
      <c r="J10" s="225">
        <f>J11+J12</f>
        <v>16702.999000000007</v>
      </c>
      <c r="K10" s="229">
        <f t="shared" si="3"/>
        <v>0.15321487561778707</v>
      </c>
      <c r="L10" s="230">
        <f t="shared" si="4"/>
        <v>0.18111745409589081</v>
      </c>
      <c r="M10" s="53">
        <f t="shared" si="5"/>
        <v>0.25494885123299199</v>
      </c>
      <c r="O10" s="63">
        <f t="shared" si="6"/>
        <v>1.3269430950123284</v>
      </c>
      <c r="P10" s="237">
        <f t="shared" si="7"/>
        <v>1.2229658846459674</v>
      </c>
      <c r="Q10" s="53">
        <f t="shared" si="8"/>
        <v>-7.8358454674648234E-2</v>
      </c>
      <c r="T10" s="2"/>
    </row>
    <row r="11" spans="1:20" ht="20.100000000000001" customHeight="1" x14ac:dyDescent="0.25">
      <c r="A11" s="8"/>
      <c r="B11" t="s">
        <v>6</v>
      </c>
      <c r="C11" s="19">
        <v>97705.999999999956</v>
      </c>
      <c r="D11" s="140">
        <v>134462.65000000005</v>
      </c>
      <c r="E11" s="214">
        <f t="shared" si="0"/>
        <v>0.32705356523901202</v>
      </c>
      <c r="F11" s="215">
        <f t="shared" si="1"/>
        <v>0.389028709700873</v>
      </c>
      <c r="G11" s="52">
        <f t="shared" si="2"/>
        <v>0.37619644648230521</v>
      </c>
      <c r="I11" s="19">
        <v>12752.938999999998</v>
      </c>
      <c r="J11" s="140">
        <v>16220.683000000008</v>
      </c>
      <c r="K11" s="227">
        <f t="shared" si="3"/>
        <v>0.1468056551701353</v>
      </c>
      <c r="L11" s="228">
        <f t="shared" si="4"/>
        <v>0.17588750431323719</v>
      </c>
      <c r="M11" s="52">
        <f t="shared" si="5"/>
        <v>0.27191724197849687</v>
      </c>
      <c r="O11" s="27">
        <f t="shared" si="6"/>
        <v>1.3052360141649442</v>
      </c>
      <c r="P11" s="143">
        <f t="shared" si="7"/>
        <v>1.2063337291061869</v>
      </c>
      <c r="Q11" s="52">
        <f t="shared" si="8"/>
        <v>-7.5773487695275102E-2</v>
      </c>
    </row>
    <row r="12" spans="1:20" ht="20.100000000000001" customHeight="1" x14ac:dyDescent="0.25">
      <c r="A12" s="8"/>
      <c r="B12" t="s">
        <v>39</v>
      </c>
      <c r="C12" s="19">
        <v>2597.5099999999998</v>
      </c>
      <c r="D12" s="140">
        <v>2115.15</v>
      </c>
      <c r="E12" s="218">
        <f t="shared" si="0"/>
        <v>8.6947056091129151E-3</v>
      </c>
      <c r="F12" s="219">
        <f t="shared" si="1"/>
        <v>6.1195735419746766E-3</v>
      </c>
      <c r="G12" s="52">
        <f t="shared" si="2"/>
        <v>-0.18570092126690552</v>
      </c>
      <c r="I12" s="19">
        <v>556.76599999999974</v>
      </c>
      <c r="J12" s="140">
        <v>482.31599999999997</v>
      </c>
      <c r="K12" s="231">
        <f t="shared" si="3"/>
        <v>6.4092204476517553E-3</v>
      </c>
      <c r="L12" s="232">
        <f t="shared" si="4"/>
        <v>5.2299497826536201E-3</v>
      </c>
      <c r="M12" s="52">
        <f t="shared" si="5"/>
        <v>-0.13371865379710648</v>
      </c>
      <c r="O12" s="27">
        <f t="shared" si="6"/>
        <v>2.1434604679096512</v>
      </c>
      <c r="P12" s="143">
        <f t="shared" si="7"/>
        <v>2.2802921778597258</v>
      </c>
      <c r="Q12" s="52">
        <f t="shared" si="8"/>
        <v>6.3836824610773391E-2</v>
      </c>
    </row>
    <row r="13" spans="1:20" ht="20.100000000000001" customHeight="1" x14ac:dyDescent="0.25">
      <c r="A13" s="23" t="s">
        <v>129</v>
      </c>
      <c r="B13" s="15"/>
      <c r="C13" s="78">
        <f>SUM(C14:C16)</f>
        <v>56029.889999999978</v>
      </c>
      <c r="D13" s="210">
        <f>SUM(D14:D16)</f>
        <v>48243.179999999993</v>
      </c>
      <c r="E13" s="216">
        <f t="shared" si="0"/>
        <v>0.18755015336263556</v>
      </c>
      <c r="F13" s="217">
        <f t="shared" si="1"/>
        <v>0.13957766017006917</v>
      </c>
      <c r="G13" s="53">
        <f t="shared" si="2"/>
        <v>-0.13897421536968907</v>
      </c>
      <c r="I13" s="224">
        <f>SUM(I14:I16)</f>
        <v>31583.022000000001</v>
      </c>
      <c r="J13" s="225">
        <f>SUM(J14:J16)</f>
        <v>28020.580999999995</v>
      </c>
      <c r="K13" s="229">
        <f t="shared" si="3"/>
        <v>0.36356844778782349</v>
      </c>
      <c r="L13" s="230">
        <f t="shared" si="4"/>
        <v>0.30383862760260522</v>
      </c>
      <c r="M13" s="53">
        <f t="shared" si="5"/>
        <v>-0.11279607758877558</v>
      </c>
      <c r="O13" s="63">
        <f t="shared" si="6"/>
        <v>5.6368167062259111</v>
      </c>
      <c r="P13" s="237">
        <f t="shared" si="7"/>
        <v>5.8081952723680317</v>
      </c>
      <c r="Q13" s="53">
        <f t="shared" si="8"/>
        <v>3.0403430708121394E-2</v>
      </c>
    </row>
    <row r="14" spans="1:20" ht="20.100000000000001" customHeight="1" x14ac:dyDescent="0.25">
      <c r="A14" s="8"/>
      <c r="B14" s="3" t="s">
        <v>7</v>
      </c>
      <c r="C14" s="31">
        <v>54150.429999999978</v>
      </c>
      <c r="D14" s="141">
        <v>45058.159999999996</v>
      </c>
      <c r="E14" s="214">
        <f t="shared" si="0"/>
        <v>0.181258993211528</v>
      </c>
      <c r="F14" s="215">
        <f t="shared" si="1"/>
        <v>0.13036272783777117</v>
      </c>
      <c r="G14" s="52">
        <f t="shared" si="2"/>
        <v>-0.16790762326356384</v>
      </c>
      <c r="I14" s="31">
        <v>29894.942999999999</v>
      </c>
      <c r="J14" s="141">
        <v>26100.374999999996</v>
      </c>
      <c r="K14" s="227">
        <f t="shared" si="3"/>
        <v>0.34413610018748231</v>
      </c>
      <c r="L14" s="228">
        <f t="shared" si="4"/>
        <v>0.28301704807310551</v>
      </c>
      <c r="M14" s="52">
        <f t="shared" si="5"/>
        <v>-0.1269300965049508</v>
      </c>
      <c r="O14" s="27">
        <f t="shared" si="6"/>
        <v>5.52072125743046</v>
      </c>
      <c r="P14" s="143">
        <f t="shared" si="7"/>
        <v>5.7925967238786491</v>
      </c>
      <c r="Q14" s="52">
        <f t="shared" si="8"/>
        <v>4.9246367235488642E-2</v>
      </c>
      <c r="S14" s="119"/>
    </row>
    <row r="15" spans="1:20" ht="20.100000000000001" customHeight="1" x14ac:dyDescent="0.25">
      <c r="A15" s="8"/>
      <c r="B15" s="3" t="s">
        <v>8</v>
      </c>
      <c r="C15" s="31">
        <v>1043.5999999999997</v>
      </c>
      <c r="D15" s="141">
        <v>1861.3600000000001</v>
      </c>
      <c r="E15" s="214">
        <f t="shared" si="0"/>
        <v>3.4932665412915585E-3</v>
      </c>
      <c r="F15" s="215">
        <f t="shared" si="1"/>
        <v>5.3853057268231494E-3</v>
      </c>
      <c r="G15" s="52">
        <f t="shared" si="2"/>
        <v>0.78359524722115825</v>
      </c>
      <c r="I15" s="31">
        <v>1463.2850000000001</v>
      </c>
      <c r="J15" s="141">
        <v>1576.4399999999996</v>
      </c>
      <c r="K15" s="227">
        <f t="shared" si="3"/>
        <v>1.6844627981489717E-2</v>
      </c>
      <c r="L15" s="228">
        <f t="shared" si="4"/>
        <v>1.7093984100395736E-2</v>
      </c>
      <c r="M15" s="52">
        <f t="shared" si="5"/>
        <v>7.7329433432311218E-2</v>
      </c>
      <c r="O15" s="27">
        <f t="shared" si="6"/>
        <v>14.02151207359142</v>
      </c>
      <c r="P15" s="143">
        <f t="shared" si="7"/>
        <v>8.4692912708986938</v>
      </c>
      <c r="Q15" s="52">
        <f t="shared" si="8"/>
        <v>-0.39597874847962816</v>
      </c>
    </row>
    <row r="16" spans="1:20" ht="20.100000000000001" customHeight="1" x14ac:dyDescent="0.25">
      <c r="A16" s="32"/>
      <c r="B16" s="33" t="s">
        <v>9</v>
      </c>
      <c r="C16" s="211">
        <v>835.8599999999999</v>
      </c>
      <c r="D16" s="212">
        <v>1323.6599999999999</v>
      </c>
      <c r="E16" s="218">
        <f t="shared" si="0"/>
        <v>2.7978936098159856E-3</v>
      </c>
      <c r="F16" s="219">
        <f t="shared" si="1"/>
        <v>3.8296266054748834E-3</v>
      </c>
      <c r="G16" s="52">
        <f t="shared" si="2"/>
        <v>0.58359055344196398</v>
      </c>
      <c r="I16" s="211">
        <v>224.79400000000001</v>
      </c>
      <c r="J16" s="212">
        <v>343.76599999999996</v>
      </c>
      <c r="K16" s="231">
        <f t="shared" si="3"/>
        <v>2.5877196188514194E-3</v>
      </c>
      <c r="L16" s="232">
        <f t="shared" si="4"/>
        <v>3.727595429103957E-3</v>
      </c>
      <c r="M16" s="52">
        <f t="shared" si="5"/>
        <v>0.5292490013078639</v>
      </c>
      <c r="O16" s="27">
        <f t="shared" si="6"/>
        <v>2.6893738185820597</v>
      </c>
      <c r="P16" s="143">
        <f t="shared" si="7"/>
        <v>2.5970868652070771</v>
      </c>
      <c r="Q16" s="52">
        <f t="shared" si="8"/>
        <v>-3.4315405592681723E-2</v>
      </c>
    </row>
    <row r="17" spans="1:17" ht="20.100000000000001" customHeight="1" x14ac:dyDescent="0.25">
      <c r="A17" s="8" t="s">
        <v>130</v>
      </c>
      <c r="B17" s="3"/>
      <c r="C17" s="19">
        <v>335.54</v>
      </c>
      <c r="D17" s="140">
        <v>47.33</v>
      </c>
      <c r="E17" s="214">
        <f t="shared" si="0"/>
        <v>1.1231608425306342E-3</v>
      </c>
      <c r="F17" s="215">
        <f t="shared" si="1"/>
        <v>1.3693563848505376E-4</v>
      </c>
      <c r="G17" s="54">
        <f t="shared" si="2"/>
        <v>-0.85894379209632243</v>
      </c>
      <c r="I17" s="31">
        <v>157.61600000000001</v>
      </c>
      <c r="J17" s="141">
        <v>98.926000000000002</v>
      </c>
      <c r="K17" s="227">
        <f t="shared" si="3"/>
        <v>1.8143990295331964E-3</v>
      </c>
      <c r="L17" s="228">
        <f t="shared" si="4"/>
        <v>1.0726951048665024E-3</v>
      </c>
      <c r="M17" s="54">
        <f t="shared" si="5"/>
        <v>-0.37236067404324441</v>
      </c>
      <c r="O17" s="238">
        <f t="shared" si="6"/>
        <v>4.697383322405674</v>
      </c>
      <c r="P17" s="239">
        <f t="shared" si="7"/>
        <v>20.901331079653499</v>
      </c>
      <c r="Q17" s="54">
        <f t="shared" si="8"/>
        <v>3.4495689717204696</v>
      </c>
    </row>
    <row r="18" spans="1:17" ht="20.100000000000001" customHeight="1" x14ac:dyDescent="0.25">
      <c r="A18" s="8" t="s">
        <v>10</v>
      </c>
      <c r="C18" s="19">
        <v>1243.4499999999994</v>
      </c>
      <c r="D18" s="140">
        <v>1232.1099999999999</v>
      </c>
      <c r="E18" s="214">
        <f t="shared" si="0"/>
        <v>4.1622290923428399E-3</v>
      </c>
      <c r="F18" s="215">
        <f t="shared" si="1"/>
        <v>3.5647532122083155E-3</v>
      </c>
      <c r="G18" s="52">
        <f t="shared" si="2"/>
        <v>-9.1197876874819818E-3</v>
      </c>
      <c r="I18" s="19">
        <v>713.68799999999999</v>
      </c>
      <c r="J18" s="140">
        <v>789.3679999999996</v>
      </c>
      <c r="K18" s="227">
        <f t="shared" si="3"/>
        <v>8.2156304854170119E-3</v>
      </c>
      <c r="L18" s="228">
        <f t="shared" si="4"/>
        <v>8.5594402840331249E-3</v>
      </c>
      <c r="M18" s="52">
        <f t="shared" si="5"/>
        <v>0.10604073488695286</v>
      </c>
      <c r="O18" s="27">
        <f t="shared" si="6"/>
        <v>5.7395793960352268</v>
      </c>
      <c r="P18" s="143">
        <f t="shared" si="7"/>
        <v>6.4066357711567932</v>
      </c>
      <c r="Q18" s="52">
        <f t="shared" si="8"/>
        <v>0.11622042820460921</v>
      </c>
    </row>
    <row r="19" spans="1:17" ht="20.100000000000001" customHeight="1" thickBot="1" x14ac:dyDescent="0.3">
      <c r="A19" s="8" t="s">
        <v>11</v>
      </c>
      <c r="B19" s="10"/>
      <c r="C19" s="21">
        <v>1825.9799999999996</v>
      </c>
      <c r="D19" s="142">
        <v>6748.45</v>
      </c>
      <c r="E19" s="220">
        <f t="shared" si="0"/>
        <v>6.112145303820966E-3</v>
      </c>
      <c r="F19" s="221">
        <f t="shared" si="1"/>
        <v>1.9524684334131862E-2</v>
      </c>
      <c r="G19" s="55">
        <f t="shared" si="2"/>
        <v>2.6957962299696607</v>
      </c>
      <c r="I19" s="21">
        <v>436.00799999999992</v>
      </c>
      <c r="J19" s="142">
        <v>803.4910000000001</v>
      </c>
      <c r="K19" s="233">
        <f t="shared" si="3"/>
        <v>5.019112856998716E-3</v>
      </c>
      <c r="L19" s="234">
        <f t="shared" si="4"/>
        <v>8.7125817530708926E-3</v>
      </c>
      <c r="M19" s="55">
        <f t="shared" si="5"/>
        <v>0.84283545256050407</v>
      </c>
      <c r="O19" s="240">
        <f t="shared" si="6"/>
        <v>2.3878027141589722</v>
      </c>
      <c r="P19" s="241">
        <f t="shared" si="7"/>
        <v>1.1906304410642445</v>
      </c>
      <c r="Q19" s="55">
        <f t="shared" si="8"/>
        <v>-0.50136984349496128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298746.16999999993</v>
      </c>
      <c r="D20" s="145">
        <f>D8+D9+D10+D13+D17+D18+D19</f>
        <v>345636.83000000013</v>
      </c>
      <c r="E20" s="222">
        <f>E8+E9+E10+E13+E17+E18+E19</f>
        <v>1.0000000000000002</v>
      </c>
      <c r="F20" s="223">
        <f>F8+F9+F10+F13+F17+F18+F19</f>
        <v>0.99999999999999978</v>
      </c>
      <c r="G20" s="55">
        <f t="shared" si="2"/>
        <v>0.1569581963176305</v>
      </c>
      <c r="H20" s="1"/>
      <c r="I20" s="213">
        <f>I8+I9+I10+I13+I17+I18+I19</f>
        <v>86869.534999999989</v>
      </c>
      <c r="J20" s="226">
        <f>J8+J9+J10+J13+J17+J18+J19</f>
        <v>92221.918000000005</v>
      </c>
      <c r="K20" s="235">
        <f>K8+K9+K10+K13+K17+K18+K19</f>
        <v>1.0000000000000002</v>
      </c>
      <c r="L20" s="236">
        <f>L8+L9+L10+L13+L17+L18+L19</f>
        <v>0.99999999999999989</v>
      </c>
      <c r="M20" s="55">
        <f t="shared" si="5"/>
        <v>6.1614039950829903E-2</v>
      </c>
      <c r="N20" s="1"/>
      <c r="O20" s="24">
        <f t="shared" si="6"/>
        <v>2.9078041402170953</v>
      </c>
      <c r="P20" s="242">
        <f t="shared" si="7"/>
        <v>2.6681739327374334</v>
      </c>
      <c r="Q20" s="55">
        <f t="shared" si="8"/>
        <v>-8.2409335678905529E-2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3" t="s">
        <v>2</v>
      </c>
      <c r="B24" s="319"/>
      <c r="C24" s="362" t="s">
        <v>1</v>
      </c>
      <c r="D24" s="360"/>
      <c r="E24" s="355" t="s">
        <v>105</v>
      </c>
      <c r="F24" s="355"/>
      <c r="G24" s="130" t="s">
        <v>0</v>
      </c>
      <c r="I24" s="356">
        <v>1000</v>
      </c>
      <c r="J24" s="360"/>
      <c r="K24" s="355" t="s">
        <v>105</v>
      </c>
      <c r="L24" s="355"/>
      <c r="M24" s="130" t="s">
        <v>0</v>
      </c>
      <c r="O24" s="354" t="s">
        <v>22</v>
      </c>
      <c r="P24" s="355"/>
      <c r="Q24" s="130" t="s">
        <v>0</v>
      </c>
    </row>
    <row r="25" spans="1:17" ht="15" customHeight="1" x14ac:dyDescent="0.25">
      <c r="A25" s="361"/>
      <c r="B25" s="320"/>
      <c r="C25" s="363" t="str">
        <f>C5</f>
        <v>jul</v>
      </c>
      <c r="D25" s="353"/>
      <c r="E25" s="357" t="str">
        <f>C5</f>
        <v>jul</v>
      </c>
      <c r="F25" s="357"/>
      <c r="G25" s="131" t="str">
        <f>G5</f>
        <v>2024 /2023</v>
      </c>
      <c r="I25" s="352" t="str">
        <f>C5</f>
        <v>jul</v>
      </c>
      <c r="J25" s="353"/>
      <c r="K25" s="364" t="str">
        <f>C5</f>
        <v>jul</v>
      </c>
      <c r="L25" s="359"/>
      <c r="M25" s="131" t="str">
        <f>G5</f>
        <v>2024 /2023</v>
      </c>
      <c r="O25" s="352" t="str">
        <f>C5</f>
        <v>jul</v>
      </c>
      <c r="P25" s="353"/>
      <c r="Q25" s="131" t="str">
        <f>G5</f>
        <v>2024 /2023</v>
      </c>
    </row>
    <row r="26" spans="1:17" ht="19.5" customHeight="1" x14ac:dyDescent="0.25">
      <c r="A26" s="361"/>
      <c r="B26" s="320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53942.19</v>
      </c>
      <c r="D27" s="210">
        <f>D28+D29</f>
        <v>45493.140000000007</v>
      </c>
      <c r="E27" s="216">
        <f t="shared" ref="E27:E40" si="9">C27/$C$40</f>
        <v>0.43422527020852597</v>
      </c>
      <c r="F27" s="217">
        <f t="shared" ref="F27:F40" si="10">D27/$D$40</f>
        <v>0.32543266358729955</v>
      </c>
      <c r="G27" s="53">
        <f t="shared" ref="G27:G40" si="11">(D27-C27)/C27</f>
        <v>-0.15663157168813494</v>
      </c>
      <c r="I27" s="78">
        <f>I28+I29</f>
        <v>13448.331000000002</v>
      </c>
      <c r="J27" s="210">
        <f>J28+J29</f>
        <v>12247.215999999997</v>
      </c>
      <c r="K27" s="216">
        <f t="shared" ref="K27:K39" si="12">I27/$I$40</f>
        <v>0.40253369086353041</v>
      </c>
      <c r="L27" s="217">
        <f t="shared" ref="L27:L39" si="13">J27/$J$40</f>
        <v>0.35030580353548335</v>
      </c>
      <c r="M27" s="53">
        <f t="shared" ref="M27:M40" si="14">(J27-I27)/I27</f>
        <v>-8.9313313302595329E-2</v>
      </c>
      <c r="O27" s="63">
        <f t="shared" ref="O27:O40" si="15">(I27/C27)*10</f>
        <v>2.4931006694388942</v>
      </c>
      <c r="P27" s="237">
        <f t="shared" ref="P27:P40" si="16">(J27/D27)*10</f>
        <v>2.6921017102798346</v>
      </c>
      <c r="Q27" s="53">
        <f t="shared" ref="Q27:Q40" si="17">(P27-O27)/O27</f>
        <v>7.9820700094604777E-2</v>
      </c>
    </row>
    <row r="28" spans="1:17" ht="20.100000000000001" customHeight="1" x14ac:dyDescent="0.25">
      <c r="A28" s="8" t="s">
        <v>4</v>
      </c>
      <c r="C28" s="19">
        <v>29210.03</v>
      </c>
      <c r="D28" s="140">
        <v>23548.250000000007</v>
      </c>
      <c r="E28" s="214">
        <f t="shared" si="9"/>
        <v>0.23513567338569583</v>
      </c>
      <c r="F28" s="215">
        <f t="shared" si="10"/>
        <v>0.16845110538247365</v>
      </c>
      <c r="G28" s="52">
        <f t="shared" si="11"/>
        <v>-0.19382999606641937</v>
      </c>
      <c r="I28" s="19">
        <v>7704.2959999999994</v>
      </c>
      <c r="J28" s="140">
        <v>6904.3669999999993</v>
      </c>
      <c r="K28" s="214">
        <f t="shared" si="12"/>
        <v>0.2306039838240993</v>
      </c>
      <c r="L28" s="215">
        <f t="shared" si="13"/>
        <v>0.19748486756817835</v>
      </c>
      <c r="M28" s="52">
        <f t="shared" si="14"/>
        <v>-0.10382895465075591</v>
      </c>
      <c r="O28" s="27">
        <f t="shared" si="15"/>
        <v>2.6375515533534202</v>
      </c>
      <c r="P28" s="143">
        <f t="shared" si="16"/>
        <v>2.9320085356661312</v>
      </c>
      <c r="Q28" s="52">
        <f t="shared" si="17"/>
        <v>0.11164027559511937</v>
      </c>
    </row>
    <row r="29" spans="1:17" ht="20.100000000000001" customHeight="1" x14ac:dyDescent="0.25">
      <c r="A29" s="8" t="s">
        <v>5</v>
      </c>
      <c r="C29" s="19">
        <v>24732.160000000007</v>
      </c>
      <c r="D29" s="140">
        <v>21944.89</v>
      </c>
      <c r="E29" s="214">
        <f t="shared" si="9"/>
        <v>0.19908959682283014</v>
      </c>
      <c r="F29" s="215">
        <f t="shared" si="10"/>
        <v>0.1569815582048259</v>
      </c>
      <c r="G29" s="52">
        <f t="shared" si="11"/>
        <v>-0.11269820347272567</v>
      </c>
      <c r="I29" s="19">
        <v>5744.0350000000017</v>
      </c>
      <c r="J29" s="140">
        <v>5342.8489999999974</v>
      </c>
      <c r="K29" s="214">
        <f t="shared" si="12"/>
        <v>0.17192970703943108</v>
      </c>
      <c r="L29" s="215">
        <f t="shared" si="13"/>
        <v>0.152820935967305</v>
      </c>
      <c r="M29" s="52">
        <f t="shared" si="14"/>
        <v>-6.9843933750404402E-2</v>
      </c>
      <c r="O29" s="27">
        <f t="shared" si="15"/>
        <v>2.3224962963202564</v>
      </c>
      <c r="P29" s="143">
        <f t="shared" si="16"/>
        <v>2.4346665670231191</v>
      </c>
      <c r="Q29" s="52">
        <f t="shared" si="17"/>
        <v>4.8297287225208631E-2</v>
      </c>
    </row>
    <row r="30" spans="1:17" ht="20.100000000000001" customHeight="1" x14ac:dyDescent="0.25">
      <c r="A30" s="23" t="s">
        <v>38</v>
      </c>
      <c r="B30" s="15"/>
      <c r="C30" s="78">
        <f>C31+C32</f>
        <v>35897.25</v>
      </c>
      <c r="D30" s="210">
        <f>D31+D32</f>
        <v>53462.460000000006</v>
      </c>
      <c r="E30" s="216">
        <f t="shared" si="9"/>
        <v>0.28896663411316831</v>
      </c>
      <c r="F30" s="217">
        <f t="shared" si="10"/>
        <v>0.3824407539187108</v>
      </c>
      <c r="G30" s="53">
        <f t="shared" si="11"/>
        <v>0.48931909825961617</v>
      </c>
      <c r="I30" s="78">
        <f>I31+I32</f>
        <v>4935.369999999999</v>
      </c>
      <c r="J30" s="210">
        <f>J31+J32</f>
        <v>6187.9970000000003</v>
      </c>
      <c r="K30" s="216">
        <f t="shared" si="12"/>
        <v>0.14772485164717775</v>
      </c>
      <c r="L30" s="217">
        <f t="shared" si="13"/>
        <v>0.17699461341746248</v>
      </c>
      <c r="M30" s="53">
        <f t="shared" si="14"/>
        <v>0.25380609761780809</v>
      </c>
      <c r="O30" s="63">
        <f t="shared" si="15"/>
        <v>1.3748601912402758</v>
      </c>
      <c r="P30" s="237">
        <f t="shared" si="16"/>
        <v>1.1574471133576718</v>
      </c>
      <c r="Q30" s="53">
        <f t="shared" si="17"/>
        <v>-0.15813468108817186</v>
      </c>
    </row>
    <row r="31" spans="1:17" ht="20.100000000000001" customHeight="1" x14ac:dyDescent="0.25">
      <c r="A31" s="8"/>
      <c r="B31" t="s">
        <v>6</v>
      </c>
      <c r="C31" s="31">
        <v>35305.86</v>
      </c>
      <c r="D31" s="141">
        <v>52745.400000000009</v>
      </c>
      <c r="E31" s="214">
        <f t="shared" si="9"/>
        <v>0.28420604722285819</v>
      </c>
      <c r="F31" s="215">
        <f t="shared" si="10"/>
        <v>0.37731130482480546</v>
      </c>
      <c r="G31" s="52">
        <f t="shared" si="11"/>
        <v>0.4939559608518248</v>
      </c>
      <c r="I31" s="31">
        <v>4823.2389999999987</v>
      </c>
      <c r="J31" s="141">
        <v>6030.1750000000002</v>
      </c>
      <c r="K31" s="214">
        <f t="shared" si="12"/>
        <v>0.14436856116843963</v>
      </c>
      <c r="L31" s="215">
        <f t="shared" si="13"/>
        <v>0.17248044770620394</v>
      </c>
      <c r="M31" s="52">
        <f t="shared" si="14"/>
        <v>0.25023350491236324</v>
      </c>
      <c r="O31" s="27">
        <f t="shared" si="15"/>
        <v>1.3661298719249435</v>
      </c>
      <c r="P31" s="143">
        <f t="shared" si="16"/>
        <v>1.1432608341201318</v>
      </c>
      <c r="Q31" s="52">
        <f t="shared" si="17"/>
        <v>-0.16313898289243789</v>
      </c>
    </row>
    <row r="32" spans="1:17" ht="20.100000000000001" customHeight="1" x14ac:dyDescent="0.25">
      <c r="A32" s="8"/>
      <c r="B32" t="s">
        <v>39</v>
      </c>
      <c r="C32" s="31">
        <v>591.3900000000001</v>
      </c>
      <c r="D32" s="141">
        <v>717.06000000000006</v>
      </c>
      <c r="E32" s="218">
        <f t="shared" si="9"/>
        <v>4.7605868903101674E-3</v>
      </c>
      <c r="F32" s="219">
        <f t="shared" si="10"/>
        <v>5.1294490939053448E-3</v>
      </c>
      <c r="G32" s="52">
        <f t="shared" si="11"/>
        <v>0.21249936590067459</v>
      </c>
      <c r="I32" s="31">
        <v>112.13100000000001</v>
      </c>
      <c r="J32" s="141">
        <v>157.822</v>
      </c>
      <c r="K32" s="218">
        <f t="shared" si="12"/>
        <v>3.3562904787381074E-3</v>
      </c>
      <c r="L32" s="219">
        <f t="shared" si="13"/>
        <v>4.5141657112585483E-3</v>
      </c>
      <c r="M32" s="52">
        <f t="shared" si="14"/>
        <v>0.40747875253052218</v>
      </c>
      <c r="O32" s="27">
        <f t="shared" si="15"/>
        <v>1.8960584385938213</v>
      </c>
      <c r="P32" s="143">
        <f t="shared" si="16"/>
        <v>2.2009594734052937</v>
      </c>
      <c r="Q32" s="52">
        <f t="shared" si="17"/>
        <v>0.1608078256478197</v>
      </c>
    </row>
    <row r="33" spans="1:17" ht="20.100000000000001" customHeight="1" x14ac:dyDescent="0.25">
      <c r="A33" s="23" t="s">
        <v>129</v>
      </c>
      <c r="B33" s="15"/>
      <c r="C33" s="78">
        <f>SUM(C34:C36)</f>
        <v>32771.879999999997</v>
      </c>
      <c r="D33" s="210">
        <f>SUM(D34:D36)</f>
        <v>35222.569999999992</v>
      </c>
      <c r="E33" s="216">
        <f t="shared" si="9"/>
        <v>0.26380794788349132</v>
      </c>
      <c r="F33" s="217">
        <f t="shared" si="10"/>
        <v>0.25196270852023195</v>
      </c>
      <c r="G33" s="53">
        <f t="shared" si="11"/>
        <v>7.4780268937881963E-2</v>
      </c>
      <c r="I33" s="78">
        <f>SUM(I34:I36)</f>
        <v>14532.205999999995</v>
      </c>
      <c r="J33" s="210">
        <f>SUM(J34:J36)</f>
        <v>15935.306</v>
      </c>
      <c r="K33" s="216">
        <f t="shared" si="12"/>
        <v>0.43497609610955729</v>
      </c>
      <c r="L33" s="217">
        <f t="shared" si="13"/>
        <v>0.45579584559575098</v>
      </c>
      <c r="M33" s="53">
        <f t="shared" si="14"/>
        <v>9.6551067332792173E-2</v>
      </c>
      <c r="O33" s="63">
        <f t="shared" si="15"/>
        <v>4.4343522556533213</v>
      </c>
      <c r="P33" s="237">
        <f t="shared" si="16"/>
        <v>4.5241746982119713</v>
      </c>
      <c r="Q33" s="53">
        <f t="shared" si="17"/>
        <v>2.0256045839420197E-2</v>
      </c>
    </row>
    <row r="34" spans="1:17" ht="20.100000000000001" customHeight="1" x14ac:dyDescent="0.25">
      <c r="A34" s="8"/>
      <c r="B34" s="3" t="s">
        <v>7</v>
      </c>
      <c r="C34" s="31">
        <v>31597.62</v>
      </c>
      <c r="D34" s="141">
        <v>33646.039999999994</v>
      </c>
      <c r="E34" s="214">
        <f t="shared" si="9"/>
        <v>0.25435535862460018</v>
      </c>
      <c r="F34" s="215">
        <f t="shared" si="10"/>
        <v>0.24068508826528176</v>
      </c>
      <c r="G34" s="52">
        <f t="shared" si="11"/>
        <v>6.4828300359330696E-2</v>
      </c>
      <c r="I34" s="31">
        <v>14021.120999999996</v>
      </c>
      <c r="J34" s="141">
        <v>15422.41</v>
      </c>
      <c r="K34" s="214">
        <f t="shared" si="12"/>
        <v>0.41967836649574969</v>
      </c>
      <c r="L34" s="215">
        <f t="shared" si="13"/>
        <v>0.44112553640792124</v>
      </c>
      <c r="M34" s="52">
        <f t="shared" si="14"/>
        <v>9.9941295706670291E-2</v>
      </c>
      <c r="O34" s="27">
        <f t="shared" si="15"/>
        <v>4.4373978166710009</v>
      </c>
      <c r="P34" s="143">
        <f t="shared" si="16"/>
        <v>4.5837221854340076</v>
      </c>
      <c r="Q34" s="52">
        <f t="shared" si="17"/>
        <v>3.2975264965713923E-2</v>
      </c>
    </row>
    <row r="35" spans="1:17" ht="20.100000000000001" customHeight="1" x14ac:dyDescent="0.25">
      <c r="A35" s="8"/>
      <c r="B35" s="3" t="s">
        <v>8</v>
      </c>
      <c r="C35" s="31">
        <v>483.93000000000012</v>
      </c>
      <c r="D35" s="141">
        <v>506.39000000000004</v>
      </c>
      <c r="E35" s="214">
        <f t="shared" si="9"/>
        <v>3.8955525352606562E-3</v>
      </c>
      <c r="F35" s="215">
        <f t="shared" si="10"/>
        <v>3.6224328879908623E-3</v>
      </c>
      <c r="G35" s="52">
        <f t="shared" si="11"/>
        <v>4.6411671109457805E-2</v>
      </c>
      <c r="I35" s="31">
        <v>385.66599999999994</v>
      </c>
      <c r="J35" s="141">
        <v>313.62599999999998</v>
      </c>
      <c r="K35" s="214">
        <f t="shared" si="12"/>
        <v>1.1543704450803173E-2</v>
      </c>
      <c r="L35" s="215">
        <f t="shared" si="13"/>
        <v>8.9706107853098644E-3</v>
      </c>
      <c r="M35" s="52">
        <f t="shared" si="14"/>
        <v>-0.18679375418107891</v>
      </c>
      <c r="O35" s="27">
        <f t="shared" si="15"/>
        <v>7.9694583927427489</v>
      </c>
      <c r="P35" s="143">
        <f t="shared" si="16"/>
        <v>6.1933687474081234</v>
      </c>
      <c r="Q35" s="52">
        <f t="shared" si="17"/>
        <v>-0.2228620262265239</v>
      </c>
    </row>
    <row r="36" spans="1:17" ht="20.100000000000001" customHeight="1" x14ac:dyDescent="0.25">
      <c r="A36" s="32"/>
      <c r="B36" s="33" t="s">
        <v>9</v>
      </c>
      <c r="C36" s="211">
        <v>690.32999999999981</v>
      </c>
      <c r="D36" s="212">
        <v>1070.1399999999996</v>
      </c>
      <c r="E36" s="218">
        <f t="shared" si="9"/>
        <v>5.5570367236304572E-3</v>
      </c>
      <c r="F36" s="219">
        <f t="shared" si="10"/>
        <v>7.6551873669593387E-3</v>
      </c>
      <c r="G36" s="52">
        <f t="shared" si="11"/>
        <v>0.55018614285921219</v>
      </c>
      <c r="I36" s="211">
        <v>125.41899999999998</v>
      </c>
      <c r="J36" s="212">
        <v>199.27000000000004</v>
      </c>
      <c r="K36" s="218">
        <f t="shared" si="12"/>
        <v>3.754025163004473E-3</v>
      </c>
      <c r="L36" s="219">
        <f t="shared" si="13"/>
        <v>5.6996984025198712E-3</v>
      </c>
      <c r="M36" s="52">
        <f t="shared" si="14"/>
        <v>0.58883422766885452</v>
      </c>
      <c r="O36" s="27">
        <f t="shared" si="15"/>
        <v>1.8167977633885246</v>
      </c>
      <c r="P36" s="143">
        <f t="shared" si="16"/>
        <v>1.8620928102865055</v>
      </c>
      <c r="Q36" s="52">
        <f t="shared" si="17"/>
        <v>2.4931254215934718E-2</v>
      </c>
    </row>
    <row r="37" spans="1:17" ht="20.100000000000001" customHeight="1" x14ac:dyDescent="0.25">
      <c r="A37" s="8" t="s">
        <v>130</v>
      </c>
      <c r="B37" s="3"/>
      <c r="C37" s="19">
        <v>240.9</v>
      </c>
      <c r="D37" s="140"/>
      <c r="E37" s="214">
        <f t="shared" si="9"/>
        <v>1.9392032024141753E-3</v>
      </c>
      <c r="F37" s="215">
        <f t="shared" si="10"/>
        <v>0</v>
      </c>
      <c r="G37" s="54"/>
      <c r="I37" s="19">
        <v>57.332000000000001</v>
      </c>
      <c r="J37" s="140"/>
      <c r="K37" s="214">
        <f t="shared" si="12"/>
        <v>1.7160539523148205E-3</v>
      </c>
      <c r="L37" s="215">
        <f t="shared" si="13"/>
        <v>0</v>
      </c>
      <c r="M37" s="54"/>
      <c r="O37" s="238"/>
      <c r="P37" s="239"/>
      <c r="Q37" s="54"/>
    </row>
    <row r="38" spans="1:17" ht="20.100000000000001" customHeight="1" x14ac:dyDescent="0.25">
      <c r="A38" s="8" t="s">
        <v>10</v>
      </c>
      <c r="C38" s="19">
        <v>404.56000000000006</v>
      </c>
      <c r="D38" s="140">
        <v>257.40000000000003</v>
      </c>
      <c r="E38" s="214">
        <f t="shared" si="9"/>
        <v>3.2566378064287208E-3</v>
      </c>
      <c r="F38" s="215">
        <f t="shared" si="10"/>
        <v>1.8412966791778037E-3</v>
      </c>
      <c r="G38" s="52">
        <f t="shared" si="11"/>
        <v>-0.36375321336760924</v>
      </c>
      <c r="I38" s="19">
        <v>185.06799999999996</v>
      </c>
      <c r="J38" s="140">
        <v>98.525999999999996</v>
      </c>
      <c r="K38" s="214">
        <f t="shared" si="12"/>
        <v>5.5394312573606207E-3</v>
      </c>
      <c r="L38" s="215">
        <f t="shared" si="13"/>
        <v>2.8181285933992707E-3</v>
      </c>
      <c r="M38" s="52">
        <f t="shared" si="14"/>
        <v>-0.46762271165193325</v>
      </c>
      <c r="O38" s="27">
        <f t="shared" si="15"/>
        <v>4.5745501285347023</v>
      </c>
      <c r="P38" s="143">
        <f t="shared" si="16"/>
        <v>3.8277389277389275</v>
      </c>
      <c r="Q38" s="52">
        <f t="shared" si="17"/>
        <v>-0.16325347407111915</v>
      </c>
    </row>
    <row r="39" spans="1:17" ht="20.100000000000001" customHeight="1" thickBot="1" x14ac:dyDescent="0.3">
      <c r="A39" s="8" t="s">
        <v>11</v>
      </c>
      <c r="B39" s="10"/>
      <c r="C39" s="21">
        <v>969.5</v>
      </c>
      <c r="D39" s="142">
        <v>5357.2199999999993</v>
      </c>
      <c r="E39" s="220">
        <f t="shared" si="9"/>
        <v>7.8043067859715348E-3</v>
      </c>
      <c r="F39" s="221">
        <f t="shared" si="10"/>
        <v>3.8322577294580072E-2</v>
      </c>
      <c r="G39" s="55">
        <f t="shared" si="11"/>
        <v>4.5257555440948938</v>
      </c>
      <c r="I39" s="21">
        <v>250.899</v>
      </c>
      <c r="J39" s="142">
        <v>492.45400000000006</v>
      </c>
      <c r="K39" s="220">
        <f t="shared" si="12"/>
        <v>7.5098761700592362E-3</v>
      </c>
      <c r="L39" s="221">
        <f t="shared" si="13"/>
        <v>1.408560885790395E-2</v>
      </c>
      <c r="M39" s="55">
        <f t="shared" si="14"/>
        <v>0.96275792251065195</v>
      </c>
      <c r="O39" s="240">
        <f t="shared" si="15"/>
        <v>2.5879216090768438</v>
      </c>
      <c r="P39" s="241">
        <f t="shared" si="16"/>
        <v>0.91923422969375934</v>
      </c>
      <c r="Q39" s="55">
        <f t="shared" si="17"/>
        <v>-0.64479827114173438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124226.28</v>
      </c>
      <c r="D40" s="226">
        <f>D28+D29+D30+D33+D37+D38+D39</f>
        <v>139792.78999999998</v>
      </c>
      <c r="E40" s="222">
        <f t="shared" si="9"/>
        <v>1</v>
      </c>
      <c r="F40" s="223">
        <f t="shared" si="10"/>
        <v>1</v>
      </c>
      <c r="G40" s="55">
        <f t="shared" si="11"/>
        <v>0.12530770461773452</v>
      </c>
      <c r="H40" s="1"/>
      <c r="I40" s="213">
        <f>I28+I29+I30+I33+I37+I38+I39</f>
        <v>33409.205999999991</v>
      </c>
      <c r="J40" s="226">
        <f>J28+J29+J30+J33+J37+J38+J39</f>
        <v>34961.498999999996</v>
      </c>
      <c r="K40" s="222">
        <f>K28+K29+K30+K33+K37+K38+K39</f>
        <v>1.0000000000000002</v>
      </c>
      <c r="L40" s="223">
        <f>L28+L29+L30+L33+L37+L38+L39</f>
        <v>1</v>
      </c>
      <c r="M40" s="55">
        <f t="shared" si="14"/>
        <v>4.6463031776331515E-2</v>
      </c>
      <c r="N40" s="1"/>
      <c r="O40" s="24">
        <f t="shared" si="15"/>
        <v>2.6893831160363164</v>
      </c>
      <c r="P40" s="242">
        <f t="shared" si="16"/>
        <v>2.5009515154536945</v>
      </c>
      <c r="Q40" s="55">
        <f t="shared" si="17"/>
        <v>-7.0064989796000995E-2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3" t="s">
        <v>15</v>
      </c>
      <c r="B44" s="319"/>
      <c r="C44" s="362" t="s">
        <v>1</v>
      </c>
      <c r="D44" s="360"/>
      <c r="E44" s="355" t="s">
        <v>105</v>
      </c>
      <c r="F44" s="355"/>
      <c r="G44" s="130" t="s">
        <v>0</v>
      </c>
      <c r="I44" s="356">
        <v>1000</v>
      </c>
      <c r="J44" s="360"/>
      <c r="K44" s="355" t="s">
        <v>105</v>
      </c>
      <c r="L44" s="355"/>
      <c r="M44" s="130" t="s">
        <v>0</v>
      </c>
      <c r="O44" s="354" t="s">
        <v>22</v>
      </c>
      <c r="P44" s="355"/>
      <c r="Q44" s="130" t="s">
        <v>0</v>
      </c>
    </row>
    <row r="45" spans="1:17" ht="15" customHeight="1" x14ac:dyDescent="0.25">
      <c r="A45" s="361"/>
      <c r="B45" s="320"/>
      <c r="C45" s="363" t="str">
        <f>C5</f>
        <v>jul</v>
      </c>
      <c r="D45" s="353"/>
      <c r="E45" s="357" t="str">
        <f>C25</f>
        <v>jul</v>
      </c>
      <c r="F45" s="357"/>
      <c r="G45" s="131" t="str">
        <f>G25</f>
        <v>2024 /2023</v>
      </c>
      <c r="I45" s="352" t="str">
        <f>C5</f>
        <v>jul</v>
      </c>
      <c r="J45" s="353"/>
      <c r="K45" s="364" t="str">
        <f>C25</f>
        <v>jul</v>
      </c>
      <c r="L45" s="359"/>
      <c r="M45" s="131" t="str">
        <f>G45</f>
        <v>2024 /2023</v>
      </c>
      <c r="O45" s="352" t="str">
        <f>C5</f>
        <v>jul</v>
      </c>
      <c r="P45" s="353"/>
      <c r="Q45" s="131" t="str">
        <f>Q25</f>
        <v>2024 /2023</v>
      </c>
    </row>
    <row r="46" spans="1:17" ht="15.75" customHeight="1" x14ac:dyDescent="0.25">
      <c r="A46" s="361"/>
      <c r="B46" s="320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85065.610000000015</v>
      </c>
      <c r="D47" s="210">
        <f>D48+D49</f>
        <v>107294.81999999998</v>
      </c>
      <c r="E47" s="216">
        <f t="shared" ref="E47:E59" si="18">C47/$C$60</f>
        <v>0.48742644749546882</v>
      </c>
      <c r="F47" s="217">
        <f t="shared" ref="F47:F59" si="19">D47/$D$60</f>
        <v>0.52124326747570615</v>
      </c>
      <c r="G47" s="53">
        <f t="shared" ref="G47:G60" si="20">(D47-C47)/C47</f>
        <v>0.26131841057743499</v>
      </c>
      <c r="H47"/>
      <c r="I47" s="78">
        <f>I48+I49</f>
        <v>27221.165000000001</v>
      </c>
      <c r="J47" s="210">
        <f>J48+J49</f>
        <v>33559.337000000007</v>
      </c>
      <c r="K47" s="216">
        <f t="shared" ref="K47:K59" si="21">I47/$I$60</f>
        <v>0.50918438979303704</v>
      </c>
      <c r="L47" s="217">
        <f t="shared" ref="L47:L59" si="22">J47/$J$60</f>
        <v>0.58608263065626542</v>
      </c>
      <c r="M47" s="53">
        <f t="shared" ref="M47:M60" si="23">(J47-I47)/I47</f>
        <v>0.2328398509027812</v>
      </c>
      <c r="N47"/>
      <c r="O47" s="63">
        <f t="shared" ref="O47:O60" si="24">(I47/C47)*10</f>
        <v>3.2000199610629956</v>
      </c>
      <c r="P47" s="237">
        <f t="shared" ref="P47:P60" si="25">(J47/D47)*10</f>
        <v>3.127768609891886</v>
      </c>
      <c r="Q47" s="53">
        <f t="shared" ref="Q47:Q60" si="26">(P47-O47)/O47</f>
        <v>-2.2578406400661589E-2</v>
      </c>
    </row>
    <row r="48" spans="1:17" ht="20.100000000000001" customHeight="1" x14ac:dyDescent="0.25">
      <c r="A48" s="8" t="s">
        <v>4</v>
      </c>
      <c r="C48" s="19">
        <v>39042.910000000011</v>
      </c>
      <c r="D48" s="140">
        <v>52805.209999999985</v>
      </c>
      <c r="E48" s="214">
        <f t="shared" si="18"/>
        <v>0.22371610479470277</v>
      </c>
      <c r="F48" s="215">
        <f t="shared" si="19"/>
        <v>0.25653018664033206</v>
      </c>
      <c r="G48" s="52">
        <f t="shared" si="20"/>
        <v>0.35249165597543752</v>
      </c>
      <c r="I48" s="19">
        <v>15117.134000000007</v>
      </c>
      <c r="J48" s="140">
        <v>19070.116000000009</v>
      </c>
      <c r="K48" s="214">
        <f t="shared" si="21"/>
        <v>0.28277293242995211</v>
      </c>
      <c r="L48" s="215">
        <f t="shared" si="22"/>
        <v>0.33304185217366306</v>
      </c>
      <c r="M48" s="52">
        <f t="shared" si="23"/>
        <v>0.26149017399726693</v>
      </c>
      <c r="O48" s="27">
        <f t="shared" si="24"/>
        <v>3.8719280914255632</v>
      </c>
      <c r="P48" s="143">
        <f t="shared" si="25"/>
        <v>3.6114080409868676</v>
      </c>
      <c r="Q48" s="52">
        <f t="shared" si="26"/>
        <v>-6.7284320443765644E-2</v>
      </c>
    </row>
    <row r="49" spans="1:17" ht="20.100000000000001" customHeight="1" x14ac:dyDescent="0.25">
      <c r="A49" s="8" t="s">
        <v>5</v>
      </c>
      <c r="C49" s="19">
        <v>46022.7</v>
      </c>
      <c r="D49" s="140">
        <v>54489.609999999986</v>
      </c>
      <c r="E49" s="214">
        <f t="shared" si="18"/>
        <v>0.26371034270076599</v>
      </c>
      <c r="F49" s="215">
        <f t="shared" si="19"/>
        <v>0.26471308083537409</v>
      </c>
      <c r="G49" s="52">
        <f t="shared" si="20"/>
        <v>0.18397247445282414</v>
      </c>
      <c r="I49" s="19">
        <v>12104.030999999995</v>
      </c>
      <c r="J49" s="140">
        <v>14489.221</v>
      </c>
      <c r="K49" s="214">
        <f t="shared" si="21"/>
        <v>0.22641145736308499</v>
      </c>
      <c r="L49" s="215">
        <f t="shared" si="22"/>
        <v>0.25304077848260242</v>
      </c>
      <c r="M49" s="52">
        <f t="shared" si="23"/>
        <v>0.1970574926650473</v>
      </c>
      <c r="O49" s="27">
        <f t="shared" si="24"/>
        <v>2.6300132326004331</v>
      </c>
      <c r="P49" s="143">
        <f t="shared" si="25"/>
        <v>2.6590795933389879</v>
      </c>
      <c r="Q49" s="52">
        <f t="shared" si="26"/>
        <v>1.1051792583497914E-2</v>
      </c>
    </row>
    <row r="50" spans="1:17" ht="20.100000000000001" customHeight="1" x14ac:dyDescent="0.25">
      <c r="A50" s="23" t="s">
        <v>38</v>
      </c>
      <c r="B50" s="15"/>
      <c r="C50" s="78">
        <f>C51+C52</f>
        <v>64406.259999999995</v>
      </c>
      <c r="D50" s="210">
        <f>D51+D52</f>
        <v>83115.340000000055</v>
      </c>
      <c r="E50" s="216">
        <f t="shared" si="18"/>
        <v>0.36904825003041186</v>
      </c>
      <c r="F50" s="217">
        <f t="shared" si="19"/>
        <v>0.4037782196657238</v>
      </c>
      <c r="G50" s="53">
        <f t="shared" si="20"/>
        <v>0.29048542796926979</v>
      </c>
      <c r="I50" s="78">
        <f>I51+I52</f>
        <v>8374.3349999999991</v>
      </c>
      <c r="J50" s="210">
        <f>J51+J52</f>
        <v>10515.002</v>
      </c>
      <c r="K50" s="216">
        <f t="shared" si="21"/>
        <v>0.15664578121096112</v>
      </c>
      <c r="L50" s="217">
        <f t="shared" si="22"/>
        <v>0.18363473728685081</v>
      </c>
      <c r="M50" s="53">
        <f t="shared" si="23"/>
        <v>0.25562232702656407</v>
      </c>
      <c r="O50" s="63">
        <f t="shared" si="24"/>
        <v>1.3002361882214555</v>
      </c>
      <c r="P50" s="237">
        <f t="shared" si="25"/>
        <v>1.2651096656766361</v>
      </c>
      <c r="Q50" s="53">
        <f t="shared" si="26"/>
        <v>-2.7015493694932197E-2</v>
      </c>
    </row>
    <row r="51" spans="1:17" ht="20.100000000000001" customHeight="1" x14ac:dyDescent="0.25">
      <c r="A51" s="8"/>
      <c r="B51" t="s">
        <v>6</v>
      </c>
      <c r="C51" s="31">
        <v>62400.139999999992</v>
      </c>
      <c r="D51" s="141">
        <v>81717.250000000058</v>
      </c>
      <c r="E51" s="214">
        <f t="shared" si="18"/>
        <v>0.35755317058703151</v>
      </c>
      <c r="F51" s="215">
        <f t="shared" si="19"/>
        <v>0.39698623287805684</v>
      </c>
      <c r="G51" s="52">
        <f t="shared" si="20"/>
        <v>0.30956837596838832</v>
      </c>
      <c r="I51" s="31">
        <v>7929.6999999999989</v>
      </c>
      <c r="J51" s="141">
        <v>10190.508</v>
      </c>
      <c r="K51" s="214">
        <f t="shared" si="21"/>
        <v>0.14832867938392222</v>
      </c>
      <c r="L51" s="215">
        <f t="shared" si="22"/>
        <v>0.17796775116158337</v>
      </c>
      <c r="M51" s="52">
        <f t="shared" si="23"/>
        <v>0.28510637224611285</v>
      </c>
      <c r="O51" s="27">
        <f t="shared" si="24"/>
        <v>1.2707824052958854</v>
      </c>
      <c r="P51" s="143">
        <f t="shared" si="25"/>
        <v>1.247044901780223</v>
      </c>
      <c r="Q51" s="52">
        <f t="shared" si="26"/>
        <v>-1.8679439860623048E-2</v>
      </c>
    </row>
    <row r="52" spans="1:17" ht="20.100000000000001" customHeight="1" x14ac:dyDescent="0.25">
      <c r="A52" s="8"/>
      <c r="B52" t="s">
        <v>39</v>
      </c>
      <c r="C52" s="31">
        <v>2006.1199999999997</v>
      </c>
      <c r="D52" s="141">
        <v>1398.09</v>
      </c>
      <c r="E52" s="218">
        <f t="shared" si="18"/>
        <v>1.1495079443380346E-2</v>
      </c>
      <c r="F52" s="219">
        <f t="shared" si="19"/>
        <v>6.7919867876670105E-3</v>
      </c>
      <c r="G52" s="52">
        <f t="shared" si="20"/>
        <v>-0.30308755209060267</v>
      </c>
      <c r="I52" s="31">
        <v>444.63499999999988</v>
      </c>
      <c r="J52" s="141">
        <v>324.49400000000003</v>
      </c>
      <c r="K52" s="218">
        <f t="shared" si="21"/>
        <v>8.3171018270388856E-3</v>
      </c>
      <c r="L52" s="219">
        <f t="shared" si="22"/>
        <v>5.6669861252674385E-3</v>
      </c>
      <c r="M52" s="52">
        <f t="shared" si="23"/>
        <v>-0.270201401149257</v>
      </c>
      <c r="O52" s="27">
        <f t="shared" si="24"/>
        <v>2.216392837915977</v>
      </c>
      <c r="P52" s="143">
        <f t="shared" si="25"/>
        <v>2.3209807666173141</v>
      </c>
      <c r="Q52" s="52">
        <f t="shared" si="26"/>
        <v>4.7188353486865967E-2</v>
      </c>
    </row>
    <row r="53" spans="1:17" ht="20.100000000000001" customHeight="1" x14ac:dyDescent="0.25">
      <c r="A53" s="23" t="s">
        <v>129</v>
      </c>
      <c r="B53" s="15"/>
      <c r="C53" s="78">
        <f>SUM(C54:C56)</f>
        <v>23258.01</v>
      </c>
      <c r="D53" s="210">
        <f>SUM(D54:D56)</f>
        <v>13020.610000000006</v>
      </c>
      <c r="E53" s="216">
        <f t="shared" si="18"/>
        <v>0.13326853460657118</v>
      </c>
      <c r="F53" s="217">
        <f t="shared" si="19"/>
        <v>6.325473402096074E-2</v>
      </c>
      <c r="G53" s="53">
        <f t="shared" si="20"/>
        <v>-0.44016663506465054</v>
      </c>
      <c r="I53" s="78">
        <f>SUM(I54:I56)</f>
        <v>17050.815999999999</v>
      </c>
      <c r="J53" s="210">
        <f>SUM(J54:J56)</f>
        <v>12085.275</v>
      </c>
      <c r="K53" s="216">
        <f t="shared" si="21"/>
        <v>0.31894334208081659</v>
      </c>
      <c r="L53" s="217">
        <f t="shared" si="22"/>
        <v>0.21105809582008123</v>
      </c>
      <c r="M53" s="53">
        <f t="shared" si="23"/>
        <v>-0.29122013867254209</v>
      </c>
      <c r="O53" s="63">
        <f t="shared" si="24"/>
        <v>7.3311585986935253</v>
      </c>
      <c r="P53" s="237">
        <f t="shared" si="25"/>
        <v>9.2816503988676367</v>
      </c>
      <c r="Q53" s="53">
        <f t="shared" si="26"/>
        <v>0.26605505445233524</v>
      </c>
    </row>
    <row r="54" spans="1:17" ht="20.100000000000001" customHeight="1" x14ac:dyDescent="0.25">
      <c r="A54" s="8"/>
      <c r="B54" s="3" t="s">
        <v>7</v>
      </c>
      <c r="C54" s="31">
        <v>22552.81</v>
      </c>
      <c r="D54" s="141">
        <v>11412.120000000006</v>
      </c>
      <c r="E54" s="214">
        <f t="shared" si="18"/>
        <v>0.12922773444333477</v>
      </c>
      <c r="F54" s="215">
        <f t="shared" si="19"/>
        <v>5.5440614165948185E-2</v>
      </c>
      <c r="G54" s="52">
        <f t="shared" si="20"/>
        <v>-0.49398234632402765</v>
      </c>
      <c r="I54" s="31">
        <v>15873.821999999998</v>
      </c>
      <c r="J54" s="141">
        <v>10677.965</v>
      </c>
      <c r="K54" s="214">
        <f t="shared" si="21"/>
        <v>0.29692712889963696</v>
      </c>
      <c r="L54" s="215">
        <f t="shared" si="22"/>
        <v>0.18648073462403408</v>
      </c>
      <c r="M54" s="52">
        <f t="shared" si="23"/>
        <v>-0.32732236760623867</v>
      </c>
      <c r="O54" s="27">
        <f t="shared" si="24"/>
        <v>7.03851183067653</v>
      </c>
      <c r="P54" s="143">
        <f t="shared" si="25"/>
        <v>9.356688327847932</v>
      </c>
      <c r="Q54" s="52">
        <f t="shared" si="26"/>
        <v>0.32935605607252105</v>
      </c>
    </row>
    <row r="55" spans="1:17" ht="20.100000000000001" customHeight="1" x14ac:dyDescent="0.25">
      <c r="A55" s="8"/>
      <c r="B55" s="3" t="s">
        <v>8</v>
      </c>
      <c r="C55" s="31">
        <v>559.66999999999996</v>
      </c>
      <c r="D55" s="141">
        <v>1354.97</v>
      </c>
      <c r="E55" s="214">
        <f t="shared" si="18"/>
        <v>3.2069124040818488E-3</v>
      </c>
      <c r="F55" s="215">
        <f t="shared" si="19"/>
        <v>6.5825078054239502E-3</v>
      </c>
      <c r="G55" s="52">
        <f t="shared" si="20"/>
        <v>1.4210159558311151</v>
      </c>
      <c r="I55" s="31">
        <v>1077.6190000000001</v>
      </c>
      <c r="J55" s="141">
        <v>1262.8139999999996</v>
      </c>
      <c r="K55" s="214">
        <f t="shared" si="21"/>
        <v>2.0157358178622509E-2</v>
      </c>
      <c r="L55" s="215">
        <f t="shared" si="22"/>
        <v>2.2053872850633517E-2</v>
      </c>
      <c r="M55" s="52">
        <f t="shared" si="23"/>
        <v>0.17185573008642149</v>
      </c>
      <c r="O55" s="27">
        <f t="shared" si="24"/>
        <v>19.254542855611348</v>
      </c>
      <c r="P55" s="143">
        <f t="shared" si="25"/>
        <v>9.3198668605208947</v>
      </c>
      <c r="Q55" s="52">
        <f t="shared" si="26"/>
        <v>-0.51596530073915481</v>
      </c>
    </row>
    <row r="56" spans="1:17" ht="20.100000000000001" customHeight="1" x14ac:dyDescent="0.25">
      <c r="A56" s="32"/>
      <c r="B56" s="33" t="s">
        <v>9</v>
      </c>
      <c r="C56" s="211">
        <v>145.52999999999997</v>
      </c>
      <c r="D56" s="212">
        <v>253.51999999999998</v>
      </c>
      <c r="E56" s="218">
        <f t="shared" si="18"/>
        <v>8.3388775915455785E-4</v>
      </c>
      <c r="F56" s="219">
        <f t="shared" si="19"/>
        <v>1.2316120495886105E-3</v>
      </c>
      <c r="G56" s="52">
        <f t="shared" si="20"/>
        <v>0.74204631347488514</v>
      </c>
      <c r="I56" s="211">
        <v>99.374999999999986</v>
      </c>
      <c r="J56" s="212">
        <v>144.49600000000001</v>
      </c>
      <c r="K56" s="218">
        <f t="shared" si="21"/>
        <v>1.8588550025571296E-3</v>
      </c>
      <c r="L56" s="219">
        <f t="shared" si="22"/>
        <v>2.5234883454136096E-3</v>
      </c>
      <c r="M56" s="52">
        <f t="shared" si="23"/>
        <v>0.45404779874213869</v>
      </c>
      <c r="O56" s="27">
        <f t="shared" si="24"/>
        <v>6.8284889713461148</v>
      </c>
      <c r="P56" s="143">
        <f t="shared" si="25"/>
        <v>5.6995897759545606</v>
      </c>
      <c r="Q56" s="52">
        <f t="shared" si="26"/>
        <v>-0.16532196216888842</v>
      </c>
    </row>
    <row r="57" spans="1:17" ht="20.100000000000001" customHeight="1" x14ac:dyDescent="0.25">
      <c r="A57" s="8" t="s">
        <v>130</v>
      </c>
      <c r="B57" s="3"/>
      <c r="C57" s="19">
        <v>94.64</v>
      </c>
      <c r="D57" s="140">
        <v>47.33</v>
      </c>
      <c r="E57" s="214">
        <f t="shared" si="18"/>
        <v>5.4228775871907771E-4</v>
      </c>
      <c r="F57" s="215">
        <f t="shared" si="19"/>
        <v>2.2993135968376829E-4</v>
      </c>
      <c r="G57" s="54">
        <f t="shared" si="20"/>
        <v>-0.49989433643279801</v>
      </c>
      <c r="I57" s="19">
        <v>100.28399999999999</v>
      </c>
      <c r="J57" s="140">
        <v>98.926000000000002</v>
      </c>
      <c r="K57" s="214">
        <f t="shared" si="21"/>
        <v>1.8758582649201429E-3</v>
      </c>
      <c r="L57" s="215">
        <f t="shared" si="22"/>
        <v>1.7276506481728679E-3</v>
      </c>
      <c r="M57" s="54">
        <f t="shared" si="23"/>
        <v>-1.3541542020661223E-2</v>
      </c>
      <c r="O57" s="238">
        <f t="shared" si="24"/>
        <v>10.596365173288248</v>
      </c>
      <c r="P57" s="239">
        <f t="shared" si="25"/>
        <v>20.901331079653499</v>
      </c>
      <c r="Q57" s="54">
        <f t="shared" si="26"/>
        <v>0.97250007317060294</v>
      </c>
    </row>
    <row r="58" spans="1:17" ht="20.100000000000001" customHeight="1" x14ac:dyDescent="0.25">
      <c r="A58" s="8" t="s">
        <v>10</v>
      </c>
      <c r="C58" s="19">
        <v>838.8900000000001</v>
      </c>
      <c r="D58" s="140">
        <v>974.70999999999981</v>
      </c>
      <c r="E58" s="214">
        <f t="shared" si="18"/>
        <v>4.806844652492045E-3</v>
      </c>
      <c r="F58" s="215">
        <f t="shared" si="19"/>
        <v>4.7351868919789939E-3</v>
      </c>
      <c r="G58" s="52">
        <f t="shared" si="20"/>
        <v>0.16190442131864691</v>
      </c>
      <c r="I58" s="19">
        <v>528.61999999999978</v>
      </c>
      <c r="J58" s="140">
        <v>690.84199999999964</v>
      </c>
      <c r="K58" s="214">
        <f t="shared" si="21"/>
        <v>9.8880798133509397E-3</v>
      </c>
      <c r="L58" s="215">
        <f t="shared" si="22"/>
        <v>1.2064913461426114E-2</v>
      </c>
      <c r="M58" s="52">
        <f t="shared" si="23"/>
        <v>0.30687828686012625</v>
      </c>
      <c r="O58" s="27">
        <f t="shared" si="24"/>
        <v>6.301422117321696</v>
      </c>
      <c r="P58" s="143">
        <f t="shared" si="25"/>
        <v>7.0876671009838796</v>
      </c>
      <c r="Q58" s="52">
        <f t="shared" si="26"/>
        <v>0.12477262576980999</v>
      </c>
    </row>
    <row r="59" spans="1:17" ht="20.100000000000001" customHeight="1" thickBot="1" x14ac:dyDescent="0.3">
      <c r="A59" s="8" t="s">
        <v>11</v>
      </c>
      <c r="B59" s="10"/>
      <c r="C59" s="21">
        <v>856.47999999999979</v>
      </c>
      <c r="D59" s="142">
        <v>1391.2299999999998</v>
      </c>
      <c r="E59" s="220">
        <f t="shared" si="18"/>
        <v>4.9076354563368082E-3</v>
      </c>
      <c r="F59" s="221">
        <f t="shared" si="19"/>
        <v>6.7586605859465227E-3</v>
      </c>
      <c r="G59" s="55">
        <f t="shared" si="20"/>
        <v>0.62435783672706913</v>
      </c>
      <c r="I59" s="21">
        <v>185.10900000000001</v>
      </c>
      <c r="J59" s="142">
        <v>311.03699999999998</v>
      </c>
      <c r="K59" s="220">
        <f t="shared" si="21"/>
        <v>3.4625488369141913E-3</v>
      </c>
      <c r="L59" s="221">
        <f t="shared" si="22"/>
        <v>5.4319721272036089E-3</v>
      </c>
      <c r="M59" s="55">
        <f t="shared" si="23"/>
        <v>0.6802910717469165</v>
      </c>
      <c r="O59" s="240">
        <f t="shared" si="24"/>
        <v>2.1612763870726699</v>
      </c>
      <c r="P59" s="241">
        <f t="shared" si="25"/>
        <v>2.2356979076069381</v>
      </c>
      <c r="Q59" s="55">
        <f t="shared" si="26"/>
        <v>3.4434059882118118E-2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174519.89000000004</v>
      </c>
      <c r="D60" s="226">
        <f>D48+D49+D50+D53+D57+D58+D59</f>
        <v>205844.04000000004</v>
      </c>
      <c r="E60" s="222">
        <f>E48+E49+E50+E53+E57+E58+E59</f>
        <v>0.99999999999999967</v>
      </c>
      <c r="F60" s="223">
        <f>F48+F49+F50+F53+F57+F58+F59</f>
        <v>1</v>
      </c>
      <c r="G60" s="55">
        <f t="shared" si="20"/>
        <v>0.17948756442603755</v>
      </c>
      <c r="H60" s="1"/>
      <c r="I60" s="213">
        <f>I48+I49+I50+I53+I57+I58+I59</f>
        <v>53460.328999999998</v>
      </c>
      <c r="J60" s="226">
        <f>J48+J49+J50+J53+J57+J58+J59</f>
        <v>57260.419000000002</v>
      </c>
      <c r="K60" s="222">
        <f>K48+K49+K50+K53+K57+K58+K59</f>
        <v>1</v>
      </c>
      <c r="L60" s="223">
        <f>L48+L49+L50+L53+L57+L58+L59</f>
        <v>0.99999999999999989</v>
      </c>
      <c r="M60" s="55">
        <f t="shared" si="23"/>
        <v>7.108242824319326E-2</v>
      </c>
      <c r="N60" s="1"/>
      <c r="O60" s="24">
        <f t="shared" si="24"/>
        <v>3.063280007797391</v>
      </c>
      <c r="P60" s="242">
        <f t="shared" si="25"/>
        <v>2.7817380090285826</v>
      </c>
      <c r="Q60" s="55">
        <f t="shared" si="26"/>
        <v>-9.1908672420464507E-2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.7109375" customWidth="1"/>
    <col min="6" max="6" width="10.5703125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3" t="s">
        <v>16</v>
      </c>
      <c r="B4" s="319"/>
      <c r="C4" s="319"/>
      <c r="D4" s="319"/>
      <c r="E4" s="362" t="s">
        <v>1</v>
      </c>
      <c r="F4" s="360"/>
      <c r="G4" s="355" t="s">
        <v>104</v>
      </c>
      <c r="H4" s="355"/>
      <c r="I4" s="130" t="s">
        <v>0</v>
      </c>
      <c r="K4" s="356" t="s">
        <v>19</v>
      </c>
      <c r="L4" s="355"/>
      <c r="M4" s="365" t="s">
        <v>104</v>
      </c>
      <c r="N4" s="366"/>
      <c r="O4" s="130" t="s">
        <v>0</v>
      </c>
      <c r="Q4" s="354" t="s">
        <v>22</v>
      </c>
      <c r="R4" s="355"/>
      <c r="S4" s="130" t="s">
        <v>0</v>
      </c>
    </row>
    <row r="5" spans="1:19" x14ac:dyDescent="0.25">
      <c r="A5" s="361"/>
      <c r="B5" s="320"/>
      <c r="C5" s="320"/>
      <c r="D5" s="320"/>
      <c r="E5" s="363" t="s">
        <v>153</v>
      </c>
      <c r="F5" s="353"/>
      <c r="G5" s="357" t="str">
        <f>E5</f>
        <v>jan-jul</v>
      </c>
      <c r="H5" s="357"/>
      <c r="I5" s="131" t="s">
        <v>147</v>
      </c>
      <c r="K5" s="352" t="str">
        <f>E5</f>
        <v>jan-jul</v>
      </c>
      <c r="L5" s="357"/>
      <c r="M5" s="358" t="str">
        <f>E5</f>
        <v>jan-jul</v>
      </c>
      <c r="N5" s="359"/>
      <c r="O5" s="131" t="str">
        <f>I5</f>
        <v>2024 /2023</v>
      </c>
      <c r="Q5" s="352" t="str">
        <f>E5</f>
        <v>jan-jul</v>
      </c>
      <c r="R5" s="353"/>
      <c r="S5" s="131" t="str">
        <f>O5</f>
        <v>2024 /2023</v>
      </c>
    </row>
    <row r="6" spans="1:19" ht="19.5" customHeight="1" thickBot="1" x14ac:dyDescent="0.3">
      <c r="A6" s="344"/>
      <c r="B6" s="367"/>
      <c r="C6" s="367"/>
      <c r="D6" s="367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833642.48000000021</v>
      </c>
      <c r="F7" s="145">
        <v>974261.13000000024</v>
      </c>
      <c r="G7" s="243">
        <f>E7/E15</f>
        <v>0.44379839530336967</v>
      </c>
      <c r="H7" s="244">
        <f>F7/F15</f>
        <v>0.47160366513837609</v>
      </c>
      <c r="I7" s="164">
        <f t="shared" ref="I7:I11" si="0">(F7-E7)/E7</f>
        <v>0.16867980384109024</v>
      </c>
      <c r="J7" s="1"/>
      <c r="K7" s="17">
        <v>228065.98400000023</v>
      </c>
      <c r="L7" s="145">
        <v>239875.61</v>
      </c>
      <c r="M7" s="243">
        <f>K7/K15</f>
        <v>0.42730892151751848</v>
      </c>
      <c r="N7" s="244">
        <f>L7/L15</f>
        <v>0.44001977601141645</v>
      </c>
      <c r="O7" s="164">
        <f t="shared" ref="O7:O18" si="1">(L7-K7)/K7</f>
        <v>5.1781619480789139E-2</v>
      </c>
      <c r="P7" s="1"/>
      <c r="Q7" s="187">
        <f t="shared" ref="Q7:Q18" si="2">(K7/E7)*10</f>
        <v>2.7357769004285886</v>
      </c>
      <c r="R7" s="188">
        <f t="shared" ref="R7:R18" si="3">(L7/F7)*10</f>
        <v>2.4621285055270543</v>
      </c>
      <c r="S7" s="55">
        <f>(R7-Q7)/Q7</f>
        <v>-0.10002584452652712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635359.78000000026</v>
      </c>
      <c r="F8" s="181">
        <v>648632.00000000012</v>
      </c>
      <c r="G8" s="245">
        <f>E8/E7</f>
        <v>0.76214899701368399</v>
      </c>
      <c r="H8" s="246">
        <f>F8/F7</f>
        <v>0.665768119066805</v>
      </c>
      <c r="I8" s="206">
        <f t="shared" si="0"/>
        <v>2.0889298343687808E-2</v>
      </c>
      <c r="K8" s="180">
        <v>205733.76200000022</v>
      </c>
      <c r="L8" s="181">
        <v>211463.58599999998</v>
      </c>
      <c r="M8" s="250">
        <f>K8/K7</f>
        <v>0.90207999628739033</v>
      </c>
      <c r="N8" s="246">
        <f>L8/L7</f>
        <v>0.88155517770230996</v>
      </c>
      <c r="O8" s="207">
        <f t="shared" si="1"/>
        <v>2.785067430983814E-2</v>
      </c>
      <c r="Q8" s="189">
        <f t="shared" si="2"/>
        <v>3.2380671310355864</v>
      </c>
      <c r="R8" s="190">
        <f t="shared" si="3"/>
        <v>3.2601472946138941</v>
      </c>
      <c r="S8" s="182">
        <f t="shared" ref="S8:S18" si="4">(R8-Q8)/Q8</f>
        <v>6.8189332354101229E-3</v>
      </c>
    </row>
    <row r="9" spans="1:19" ht="24" customHeight="1" x14ac:dyDescent="0.25">
      <c r="A9" s="8"/>
      <c r="B9" t="s">
        <v>37</v>
      </c>
      <c r="E9" s="19">
        <v>108087.29999999992</v>
      </c>
      <c r="F9" s="140">
        <v>108973.96999999996</v>
      </c>
      <c r="G9" s="247">
        <f>E9/E7</f>
        <v>0.12965666049071767</v>
      </c>
      <c r="H9" s="215">
        <f>F9/F7</f>
        <v>0.11185293823638426</v>
      </c>
      <c r="I9" s="182">
        <f t="shared" ref="I9:I10" si="5">(F9-E9)/E9</f>
        <v>8.203276425630417E-3</v>
      </c>
      <c r="K9" s="19">
        <v>15646.192000000005</v>
      </c>
      <c r="L9" s="140">
        <v>15689.808999999996</v>
      </c>
      <c r="M9" s="247">
        <f>K9/K7</f>
        <v>6.8603794943835159E-2</v>
      </c>
      <c r="N9" s="215">
        <f>L9/L7</f>
        <v>6.540810464223519E-2</v>
      </c>
      <c r="O9" s="182">
        <f t="shared" si="1"/>
        <v>2.7877070663578129E-3</v>
      </c>
      <c r="Q9" s="189">
        <f t="shared" si="2"/>
        <v>1.4475513774513766</v>
      </c>
      <c r="R9" s="190">
        <f t="shared" si="3"/>
        <v>1.4397758473881426</v>
      </c>
      <c r="S9" s="182">
        <f t="shared" si="4"/>
        <v>-5.3715054155272909E-3</v>
      </c>
    </row>
    <row r="10" spans="1:19" ht="24" customHeight="1" thickBot="1" x14ac:dyDescent="0.3">
      <c r="A10" s="8"/>
      <c r="B10" t="s">
        <v>36</v>
      </c>
      <c r="E10" s="19">
        <v>90195.4</v>
      </c>
      <c r="F10" s="140">
        <v>216655.16000000015</v>
      </c>
      <c r="G10" s="247">
        <f>E10/E7</f>
        <v>0.10819434249559831</v>
      </c>
      <c r="H10" s="215">
        <f>F10/F7</f>
        <v>0.22237894269681074</v>
      </c>
      <c r="I10" s="186">
        <f t="shared" si="5"/>
        <v>1.4020644068322792</v>
      </c>
      <c r="K10" s="19">
        <v>6686.0299999999979</v>
      </c>
      <c r="L10" s="140">
        <v>12722.215000000007</v>
      </c>
      <c r="M10" s="247">
        <f>K10/K7</f>
        <v>2.9316208768774527E-2</v>
      </c>
      <c r="N10" s="215">
        <f>L10/L7</f>
        <v>5.3036717655454875E-2</v>
      </c>
      <c r="O10" s="209">
        <f t="shared" si="1"/>
        <v>0.90280555127631967</v>
      </c>
      <c r="Q10" s="189">
        <f t="shared" si="2"/>
        <v>0.74128281486638981</v>
      </c>
      <c r="R10" s="190">
        <f t="shared" si="3"/>
        <v>0.58721033923216959</v>
      </c>
      <c r="S10" s="182">
        <f t="shared" si="4"/>
        <v>-0.20784574057877023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1044783.600000002</v>
      </c>
      <c r="F11" s="145">
        <v>1091586.1100000036</v>
      </c>
      <c r="G11" s="243">
        <f>E11/E15</f>
        <v>0.55620160469663016</v>
      </c>
      <c r="H11" s="244">
        <f>F11/F15</f>
        <v>0.52839633486162396</v>
      </c>
      <c r="I11" s="164">
        <f t="shared" si="0"/>
        <v>4.4796367400868037E-2</v>
      </c>
      <c r="J11" s="1"/>
      <c r="K11" s="17">
        <v>305660.25599999976</v>
      </c>
      <c r="L11" s="145">
        <v>305271.72900000063</v>
      </c>
      <c r="M11" s="243">
        <f>K11/K15</f>
        <v>0.57269107848248146</v>
      </c>
      <c r="N11" s="244">
        <f>L11/L15</f>
        <v>0.55998022398858349</v>
      </c>
      <c r="O11" s="164">
        <f t="shared" si="1"/>
        <v>-1.2711073565257009E-3</v>
      </c>
      <c r="Q11" s="191">
        <f t="shared" si="2"/>
        <v>2.9255843602445442</v>
      </c>
      <c r="R11" s="192">
        <f t="shared" si="3"/>
        <v>2.7965886172736258</v>
      </c>
      <c r="S11" s="57">
        <f t="shared" si="4"/>
        <v>-4.4092299891887517E-2</v>
      </c>
    </row>
    <row r="12" spans="1:19" s="3" customFormat="1" ht="24" customHeight="1" x14ac:dyDescent="0.25">
      <c r="A12" s="46"/>
      <c r="B12" s="3" t="s">
        <v>33</v>
      </c>
      <c r="E12" s="31">
        <v>794519.58000000205</v>
      </c>
      <c r="F12" s="141">
        <v>828573.05000000377</v>
      </c>
      <c r="G12" s="247">
        <f>E12/E11</f>
        <v>0.76046329593994444</v>
      </c>
      <c r="H12" s="215">
        <f>F12/F11</f>
        <v>0.75905422614804163</v>
      </c>
      <c r="I12" s="206">
        <f t="shared" ref="I12:I18" si="6">(F12-E12)/E12</f>
        <v>4.2860454112410455E-2</v>
      </c>
      <c r="K12" s="31">
        <v>278581.99199999974</v>
      </c>
      <c r="L12" s="141">
        <v>278605.70600000065</v>
      </c>
      <c r="M12" s="247">
        <f>K12/K11</f>
        <v>0.91141058260449781</v>
      </c>
      <c r="N12" s="215">
        <f>L12/L11</f>
        <v>0.91264823936578832</v>
      </c>
      <c r="O12" s="206">
        <f t="shared" si="1"/>
        <v>8.5123951590199913E-5</v>
      </c>
      <c r="Q12" s="189">
        <f t="shared" si="2"/>
        <v>3.5062948605998989</v>
      </c>
      <c r="R12" s="190">
        <f t="shared" si="3"/>
        <v>3.3624760786028385</v>
      </c>
      <c r="S12" s="182">
        <f t="shared" si="4"/>
        <v>-4.1017309643049872E-2</v>
      </c>
    </row>
    <row r="13" spans="1:19" ht="24" customHeight="1" x14ac:dyDescent="0.25">
      <c r="A13" s="8"/>
      <c r="B13" s="3" t="s">
        <v>37</v>
      </c>
      <c r="D13" s="3"/>
      <c r="E13" s="19">
        <v>80587.740000000005</v>
      </c>
      <c r="F13" s="140">
        <v>84439.280000000086</v>
      </c>
      <c r="G13" s="247">
        <f>E13/E11</f>
        <v>7.7133427438945107E-2</v>
      </c>
      <c r="H13" s="215">
        <f>F13/F11</f>
        <v>7.735466696255397E-2</v>
      </c>
      <c r="I13" s="182">
        <f t="shared" ref="I13:I14" si="7">(F13-E13)/E13</f>
        <v>4.7793125852643101E-2</v>
      </c>
      <c r="K13" s="19">
        <v>10048.967000000004</v>
      </c>
      <c r="L13" s="140">
        <v>10676.910999999989</v>
      </c>
      <c r="M13" s="247">
        <f>K13/K11</f>
        <v>3.2876263114822529E-2</v>
      </c>
      <c r="N13" s="215">
        <f>L13/L11</f>
        <v>3.4975105736043989E-2</v>
      </c>
      <c r="O13" s="182">
        <f t="shared" si="1"/>
        <v>6.2488412988119545E-2</v>
      </c>
      <c r="Q13" s="189">
        <f t="shared" si="2"/>
        <v>1.2469597732856144</v>
      </c>
      <c r="R13" s="190">
        <f t="shared" si="3"/>
        <v>1.2644483704740233</v>
      </c>
      <c r="S13" s="182">
        <f t="shared" si="4"/>
        <v>1.4024989067873608E-2</v>
      </c>
    </row>
    <row r="14" spans="1:19" ht="24" customHeight="1" thickBot="1" x14ac:dyDescent="0.3">
      <c r="A14" s="8"/>
      <c r="B14" t="s">
        <v>36</v>
      </c>
      <c r="E14" s="19">
        <v>169676.27999999997</v>
      </c>
      <c r="F14" s="140">
        <v>178573.77999999985</v>
      </c>
      <c r="G14" s="247">
        <f>E14/E11</f>
        <v>0.16240327662111048</v>
      </c>
      <c r="H14" s="215">
        <f>F14/F11</f>
        <v>0.16359110688940451</v>
      </c>
      <c r="I14" s="186">
        <f t="shared" si="7"/>
        <v>5.2438089755385282E-2</v>
      </c>
      <c r="K14" s="19">
        <v>17029.29700000001</v>
      </c>
      <c r="L14" s="140">
        <v>15989.112000000008</v>
      </c>
      <c r="M14" s="247">
        <f>K14/K11</f>
        <v>5.5713154280679598E-2</v>
      </c>
      <c r="N14" s="215">
        <f>L14/L11</f>
        <v>5.2376654898167709E-2</v>
      </c>
      <c r="O14" s="209">
        <f t="shared" si="1"/>
        <v>-6.1082086946983236E-2</v>
      </c>
      <c r="Q14" s="189">
        <f t="shared" si="2"/>
        <v>1.0036345091959826</v>
      </c>
      <c r="R14" s="190">
        <f t="shared" si="3"/>
        <v>0.89537848165615475</v>
      </c>
      <c r="S14" s="182">
        <f t="shared" si="4"/>
        <v>-0.10786399485859888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1878426.0800000024</v>
      </c>
      <c r="F15" s="145">
        <v>2065847.2400000037</v>
      </c>
      <c r="G15" s="243">
        <f>G7+G11</f>
        <v>0.99999999999999978</v>
      </c>
      <c r="H15" s="244">
        <f>H7+H11</f>
        <v>1</v>
      </c>
      <c r="I15" s="164">
        <f t="shared" si="6"/>
        <v>9.9775637697705449E-2</v>
      </c>
      <c r="J15" s="1"/>
      <c r="K15" s="17">
        <v>533726.24</v>
      </c>
      <c r="L15" s="145">
        <v>545147.33900000062</v>
      </c>
      <c r="M15" s="243">
        <f>M7+M11</f>
        <v>1</v>
      </c>
      <c r="N15" s="244">
        <f>N7+N11</f>
        <v>1</v>
      </c>
      <c r="O15" s="164">
        <f t="shared" si="1"/>
        <v>2.1398796131890812E-2</v>
      </c>
      <c r="Q15" s="191">
        <f t="shared" si="2"/>
        <v>2.8413481141616144</v>
      </c>
      <c r="R15" s="192">
        <f t="shared" si="3"/>
        <v>2.6388560027313526</v>
      </c>
      <c r="S15" s="57">
        <f t="shared" si="4"/>
        <v>-7.1266210015244955E-2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1429879.3600000022</v>
      </c>
      <c r="F16" s="181">
        <f t="shared" ref="F16:F17" si="8">F8+F12</f>
        <v>1477205.050000004</v>
      </c>
      <c r="G16" s="245">
        <f>E16/E15</f>
        <v>0.76121140737143111</v>
      </c>
      <c r="H16" s="246">
        <f>F16/F15</f>
        <v>0.71506015614203955</v>
      </c>
      <c r="I16" s="207">
        <f t="shared" si="6"/>
        <v>3.309768035255907E-2</v>
      </c>
      <c r="J16" s="3"/>
      <c r="K16" s="180">
        <f t="shared" ref="K16:L18" si="9">K8+K12</f>
        <v>484315.75399999996</v>
      </c>
      <c r="L16" s="181">
        <f t="shared" si="9"/>
        <v>490069.2920000006</v>
      </c>
      <c r="M16" s="250">
        <f>K16/K15</f>
        <v>0.90742353982820845</v>
      </c>
      <c r="N16" s="246">
        <f>L16/L15</f>
        <v>0.89896667733711533</v>
      </c>
      <c r="O16" s="207">
        <f t="shared" si="1"/>
        <v>1.1879725060524546E-2</v>
      </c>
      <c r="P16" s="3"/>
      <c r="Q16" s="189">
        <f t="shared" si="2"/>
        <v>3.3871092033946084</v>
      </c>
      <c r="R16" s="190">
        <f t="shared" si="3"/>
        <v>3.317544114813304</v>
      </c>
      <c r="S16" s="182">
        <f t="shared" si="4"/>
        <v>-2.0538188881417015E-2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188675.03999999992</v>
      </c>
      <c r="F17" s="140">
        <f t="shared" si="8"/>
        <v>193413.25000000006</v>
      </c>
      <c r="G17" s="248">
        <f>E17/E15</f>
        <v>0.10044315398346666</v>
      </c>
      <c r="H17" s="215">
        <f>F17/F15</f>
        <v>9.3624178136230307E-2</v>
      </c>
      <c r="I17" s="182">
        <f t="shared" si="6"/>
        <v>2.5113072720165525E-2</v>
      </c>
      <c r="K17" s="19">
        <f t="shared" si="9"/>
        <v>25695.159000000007</v>
      </c>
      <c r="L17" s="140">
        <f t="shared" si="9"/>
        <v>26366.719999999987</v>
      </c>
      <c r="M17" s="247">
        <f>K17/K15</f>
        <v>4.8142956209160724E-2</v>
      </c>
      <c r="N17" s="215">
        <f>L17/L15</f>
        <v>4.8366227098101927E-2</v>
      </c>
      <c r="O17" s="182">
        <f t="shared" si="1"/>
        <v>2.6135701281318379E-2</v>
      </c>
      <c r="Q17" s="189">
        <f t="shared" si="2"/>
        <v>1.3618737804428194</v>
      </c>
      <c r="R17" s="190">
        <f t="shared" si="3"/>
        <v>1.3632323535228317</v>
      </c>
      <c r="S17" s="182">
        <f t="shared" si="4"/>
        <v>9.9757635364017207E-4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259871.67999999996</v>
      </c>
      <c r="F18" s="142">
        <f>F10+F14</f>
        <v>395228.94</v>
      </c>
      <c r="G18" s="249">
        <f>E18/E15</f>
        <v>0.1383454386451021</v>
      </c>
      <c r="H18" s="221">
        <f>F18/F15</f>
        <v>0.19131566572173037</v>
      </c>
      <c r="I18" s="208">
        <f t="shared" si="6"/>
        <v>0.520861911540342</v>
      </c>
      <c r="K18" s="21">
        <f t="shared" si="9"/>
        <v>23715.327000000008</v>
      </c>
      <c r="L18" s="142">
        <f t="shared" si="9"/>
        <v>28711.327000000016</v>
      </c>
      <c r="M18" s="249">
        <f>K18/K15</f>
        <v>4.4433503962630745E-2</v>
      </c>
      <c r="N18" s="221">
        <f>L18/L15</f>
        <v>5.2667095564782683E-2</v>
      </c>
      <c r="O18" s="208">
        <f t="shared" si="1"/>
        <v>0.2106654485514792</v>
      </c>
      <c r="Q18" s="193">
        <f t="shared" si="2"/>
        <v>0.9125783540553557</v>
      </c>
      <c r="R18" s="194">
        <f t="shared" si="3"/>
        <v>0.72644799239650859</v>
      </c>
      <c r="S18" s="186">
        <f t="shared" si="4"/>
        <v>-0.20396096492066992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topLeftCell="A1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157</v>
      </c>
      <c r="B1" s="4"/>
    </row>
    <row r="3" spans="1:19" ht="15.75" thickBot="1" x14ac:dyDescent="0.3"/>
    <row r="4" spans="1:19" x14ac:dyDescent="0.25">
      <c r="A4" s="343" t="s">
        <v>16</v>
      </c>
      <c r="B4" s="319"/>
      <c r="C4" s="319"/>
      <c r="D4" s="319"/>
      <c r="E4" s="362" t="s">
        <v>1</v>
      </c>
      <c r="F4" s="360"/>
      <c r="G4" s="355" t="s">
        <v>104</v>
      </c>
      <c r="H4" s="355"/>
      <c r="I4" s="130" t="s">
        <v>0</v>
      </c>
      <c r="K4" s="356" t="s">
        <v>19</v>
      </c>
      <c r="L4" s="355"/>
      <c r="M4" s="365" t="s">
        <v>13</v>
      </c>
      <c r="N4" s="366"/>
      <c r="O4" s="130" t="s">
        <v>0</v>
      </c>
      <c r="Q4" s="354" t="s">
        <v>22</v>
      </c>
      <c r="R4" s="355"/>
      <c r="S4" s="130" t="s">
        <v>0</v>
      </c>
    </row>
    <row r="5" spans="1:19" x14ac:dyDescent="0.25">
      <c r="A5" s="361"/>
      <c r="B5" s="320"/>
      <c r="C5" s="320"/>
      <c r="D5" s="320"/>
      <c r="E5" s="363" t="s">
        <v>64</v>
      </c>
      <c r="F5" s="353"/>
      <c r="G5" s="357" t="str">
        <f>E5</f>
        <v>jul</v>
      </c>
      <c r="H5" s="357"/>
      <c r="I5" s="131" t="s">
        <v>147</v>
      </c>
      <c r="K5" s="352" t="str">
        <f>E5</f>
        <v>jul</v>
      </c>
      <c r="L5" s="357"/>
      <c r="M5" s="358" t="str">
        <f>E5</f>
        <v>jul</v>
      </c>
      <c r="N5" s="359"/>
      <c r="O5" s="131" t="str">
        <f>I5</f>
        <v>2024 /2023</v>
      </c>
      <c r="Q5" s="352" t="str">
        <f>E5</f>
        <v>jul</v>
      </c>
      <c r="R5" s="353"/>
      <c r="S5" s="131" t="str">
        <f>O5</f>
        <v>2024 /2023</v>
      </c>
    </row>
    <row r="6" spans="1:19" ht="19.5" customHeight="1" thickBot="1" x14ac:dyDescent="0.3">
      <c r="A6" s="344"/>
      <c r="B6" s="367"/>
      <c r="C6" s="367"/>
      <c r="D6" s="367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124226.2799999999</v>
      </c>
      <c r="F7" s="145">
        <v>139792.78999999992</v>
      </c>
      <c r="G7" s="243">
        <f>E7/E15</f>
        <v>0.41582551501831799</v>
      </c>
      <c r="H7" s="244">
        <f>F7/F15</f>
        <v>0.40444992508466182</v>
      </c>
      <c r="I7" s="164">
        <f t="shared" ref="I7:I18" si="0">(F7-E7)/E7</f>
        <v>0.12530770461773497</v>
      </c>
      <c r="J7" s="1"/>
      <c r="K7" s="17">
        <v>33409.206000000042</v>
      </c>
      <c r="L7" s="145">
        <v>34961.499000000003</v>
      </c>
      <c r="M7" s="243">
        <f>K7/K15</f>
        <v>0.38459059323846978</v>
      </c>
      <c r="N7" s="244">
        <f>L7/L15</f>
        <v>0.379101842145595</v>
      </c>
      <c r="O7" s="164">
        <f t="shared" ref="O7:O18" si="1">(L7-K7)/K7</f>
        <v>4.6463031776330141E-2</v>
      </c>
      <c r="P7" s="1"/>
      <c r="Q7" s="187">
        <f t="shared" ref="Q7:R18" si="2">(K7/E7)*10</f>
        <v>2.6893831160363222</v>
      </c>
      <c r="R7" s="188">
        <f t="shared" si="2"/>
        <v>2.5009515154536954</v>
      </c>
      <c r="S7" s="55">
        <f>(R7-Q7)/Q7</f>
        <v>-7.0064989796002661E-2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94191.399999999892</v>
      </c>
      <c r="F8" s="181">
        <v>93854.279999999926</v>
      </c>
      <c r="G8" s="245">
        <f>E8/E7</f>
        <v>0.75822442723069527</v>
      </c>
      <c r="H8" s="246">
        <f>F8/F7</f>
        <v>0.67138140672347968</v>
      </c>
      <c r="I8" s="206">
        <f t="shared" si="0"/>
        <v>-3.5790953314205612E-3</v>
      </c>
      <c r="K8" s="180">
        <v>30277.884000000042</v>
      </c>
      <c r="L8" s="181">
        <v>31535.446</v>
      </c>
      <c r="M8" s="250">
        <f>K8/K7</f>
        <v>0.90627367797965641</v>
      </c>
      <c r="N8" s="246">
        <f>L8/L7</f>
        <v>0.90200497410022373</v>
      </c>
      <c r="O8" s="207">
        <f t="shared" si="1"/>
        <v>4.153401208618001E-2</v>
      </c>
      <c r="Q8" s="189">
        <f t="shared" si="2"/>
        <v>3.2145062075730984</v>
      </c>
      <c r="R8" s="190">
        <f t="shared" si="2"/>
        <v>3.3600434631217695</v>
      </c>
      <c r="S8" s="182">
        <f t="shared" ref="S8:S18" si="3">(R8-Q8)/Q8</f>
        <v>4.5275151500967073E-2</v>
      </c>
    </row>
    <row r="9" spans="1:19" ht="24" customHeight="1" x14ac:dyDescent="0.25">
      <c r="A9" s="8"/>
      <c r="B9" t="s">
        <v>37</v>
      </c>
      <c r="E9" s="19">
        <v>14729.290000000005</v>
      </c>
      <c r="F9" s="140">
        <v>10616.530000000002</v>
      </c>
      <c r="G9" s="247">
        <f>E9/E7</f>
        <v>0.11856822888039485</v>
      </c>
      <c r="H9" s="215">
        <f>F9/F7</f>
        <v>7.5944760813486931E-2</v>
      </c>
      <c r="I9" s="182">
        <f t="shared" si="0"/>
        <v>-0.27922323479271577</v>
      </c>
      <c r="K9" s="19">
        <v>2228.6950000000002</v>
      </c>
      <c r="L9" s="140">
        <v>1515.3689999999992</v>
      </c>
      <c r="M9" s="247">
        <f>K9/K7</f>
        <v>6.6709008289511498E-2</v>
      </c>
      <c r="N9" s="215">
        <f>L9/L7</f>
        <v>4.3343936711638109E-2</v>
      </c>
      <c r="O9" s="182">
        <f t="shared" si="1"/>
        <v>-0.32006443232474652</v>
      </c>
      <c r="Q9" s="189">
        <f t="shared" si="2"/>
        <v>1.5131041618435102</v>
      </c>
      <c r="R9" s="190">
        <f t="shared" si="2"/>
        <v>1.4273675108533568</v>
      </c>
      <c r="S9" s="182">
        <f t="shared" si="3"/>
        <v>-5.6662755382084873E-2</v>
      </c>
    </row>
    <row r="10" spans="1:19" ht="24" customHeight="1" thickBot="1" x14ac:dyDescent="0.3">
      <c r="A10" s="8"/>
      <c r="B10" t="s">
        <v>36</v>
      </c>
      <c r="E10" s="19">
        <v>15305.590000000002</v>
      </c>
      <c r="F10" s="140">
        <v>35321.980000000003</v>
      </c>
      <c r="G10" s="247">
        <f>E10/E7</f>
        <v>0.12320734388890994</v>
      </c>
      <c r="H10" s="215">
        <f>F10/F7</f>
        <v>0.25267383246303349</v>
      </c>
      <c r="I10" s="186">
        <f t="shared" si="0"/>
        <v>1.3077829734103681</v>
      </c>
      <c r="K10" s="19">
        <v>902.62700000000018</v>
      </c>
      <c r="L10" s="140">
        <v>1910.684</v>
      </c>
      <c r="M10" s="247">
        <f>K10/K7</f>
        <v>2.7017313730832125E-2</v>
      </c>
      <c r="N10" s="215">
        <f>L10/L7</f>
        <v>5.4651089188138068E-2</v>
      </c>
      <c r="O10" s="209">
        <f t="shared" si="1"/>
        <v>1.1168035079828098</v>
      </c>
      <c r="Q10" s="189">
        <f t="shared" si="2"/>
        <v>0.58973682164490238</v>
      </c>
      <c r="R10" s="190">
        <f t="shared" si="2"/>
        <v>0.54093343578134623</v>
      </c>
      <c r="S10" s="182">
        <f t="shared" si="3"/>
        <v>-8.2754517052933962E-2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174519.88999999984</v>
      </c>
      <c r="F11" s="145">
        <v>205844.03999999992</v>
      </c>
      <c r="G11" s="243">
        <f>E11/E15</f>
        <v>0.58417448498168179</v>
      </c>
      <c r="H11" s="244">
        <f>F11/F15</f>
        <v>0.59555007491533818</v>
      </c>
      <c r="I11" s="164">
        <f t="shared" si="0"/>
        <v>0.17948756442603825</v>
      </c>
      <c r="J11" s="1"/>
      <c r="K11" s="17">
        <v>53460.32900000002</v>
      </c>
      <c r="L11" s="145">
        <v>57260.418999999987</v>
      </c>
      <c r="M11" s="243">
        <f>K11/K15</f>
        <v>0.61540940676153011</v>
      </c>
      <c r="N11" s="244">
        <f>L11/L15</f>
        <v>0.62089815785440494</v>
      </c>
      <c r="O11" s="164">
        <f t="shared" si="1"/>
        <v>7.1082428243192552E-2</v>
      </c>
      <c r="Q11" s="191">
        <f t="shared" si="2"/>
        <v>3.0632800077973958</v>
      </c>
      <c r="R11" s="192">
        <f t="shared" si="2"/>
        <v>2.7817380090285839</v>
      </c>
      <c r="S11" s="57">
        <f t="shared" si="3"/>
        <v>-9.190867242046552E-2</v>
      </c>
    </row>
    <row r="12" spans="1:19" s="3" customFormat="1" ht="24" customHeight="1" x14ac:dyDescent="0.25">
      <c r="A12" s="46"/>
      <c r="B12" s="3" t="s">
        <v>33</v>
      </c>
      <c r="E12" s="31">
        <v>132089.39999999985</v>
      </c>
      <c r="F12" s="141">
        <v>151097.25999999992</v>
      </c>
      <c r="G12" s="247">
        <f>E12/E11</f>
        <v>0.75687304180629478</v>
      </c>
      <c r="H12" s="215">
        <f>F12/F11</f>
        <v>0.73403757524385926</v>
      </c>
      <c r="I12" s="206">
        <f t="shared" si="0"/>
        <v>0.14390147884690288</v>
      </c>
      <c r="K12" s="31">
        <v>49415.31200000002</v>
      </c>
      <c r="L12" s="141">
        <v>51810.775999999991</v>
      </c>
      <c r="M12" s="247">
        <f>K12/K11</f>
        <v>0.92433609976474329</v>
      </c>
      <c r="N12" s="215">
        <f>L12/L11</f>
        <v>0.90482704990335472</v>
      </c>
      <c r="O12" s="206">
        <f t="shared" si="1"/>
        <v>4.8476148445647169E-2</v>
      </c>
      <c r="Q12" s="189">
        <f t="shared" si="2"/>
        <v>3.7410505309283018</v>
      </c>
      <c r="R12" s="190">
        <f t="shared" si="2"/>
        <v>3.428968599430593</v>
      </c>
      <c r="S12" s="182">
        <f t="shared" si="3"/>
        <v>-8.3420934552377993E-2</v>
      </c>
    </row>
    <row r="13" spans="1:19" ht="24" customHeight="1" x14ac:dyDescent="0.25">
      <c r="A13" s="8"/>
      <c r="B13" s="3" t="s">
        <v>37</v>
      </c>
      <c r="D13" s="3"/>
      <c r="E13" s="19">
        <v>12116.030000000004</v>
      </c>
      <c r="F13" s="140">
        <v>13752.319999999998</v>
      </c>
      <c r="G13" s="247">
        <f>E13/E11</f>
        <v>6.9424923428498694E-2</v>
      </c>
      <c r="H13" s="215">
        <f>F13/F11</f>
        <v>6.6809415516718401E-2</v>
      </c>
      <c r="I13" s="182">
        <f t="shared" si="0"/>
        <v>0.13505166296220733</v>
      </c>
      <c r="K13" s="19">
        <v>1496.114</v>
      </c>
      <c r="L13" s="140">
        <v>1918.0169999999996</v>
      </c>
      <c r="M13" s="247">
        <f>K13/K11</f>
        <v>2.79854993036051E-2</v>
      </c>
      <c r="N13" s="215">
        <f>L13/L11</f>
        <v>3.3496384299947231E-2</v>
      </c>
      <c r="O13" s="182">
        <f t="shared" si="1"/>
        <v>0.2819992326787929</v>
      </c>
      <c r="Q13" s="189">
        <f t="shared" si="2"/>
        <v>1.234821967261553</v>
      </c>
      <c r="R13" s="190">
        <f t="shared" si="2"/>
        <v>1.3946861329579299</v>
      </c>
      <c r="S13" s="182">
        <f t="shared" si="3"/>
        <v>0.12946333150430206</v>
      </c>
    </row>
    <row r="14" spans="1:19" ht="24" customHeight="1" thickBot="1" x14ac:dyDescent="0.3">
      <c r="A14" s="8"/>
      <c r="B14" t="s">
        <v>36</v>
      </c>
      <c r="E14" s="19">
        <v>30314.460000000003</v>
      </c>
      <c r="F14" s="140">
        <v>40994.46</v>
      </c>
      <c r="G14" s="247">
        <f>E14/E11</f>
        <v>0.1737020347652066</v>
      </c>
      <c r="H14" s="215">
        <f>F14/F11</f>
        <v>0.19915300923942231</v>
      </c>
      <c r="I14" s="186">
        <f t="shared" si="0"/>
        <v>0.35230711680168458</v>
      </c>
      <c r="K14" s="19">
        <v>2548.9029999999993</v>
      </c>
      <c r="L14" s="140">
        <v>3531.6259999999997</v>
      </c>
      <c r="M14" s="247">
        <f>K14/K11</f>
        <v>4.767840093165155E-2</v>
      </c>
      <c r="N14" s="215">
        <f>L14/L11</f>
        <v>6.1676565796698071E-2</v>
      </c>
      <c r="O14" s="209">
        <f t="shared" si="1"/>
        <v>0.38554742961972294</v>
      </c>
      <c r="Q14" s="189">
        <f t="shared" si="2"/>
        <v>0.84082084919210143</v>
      </c>
      <c r="R14" s="190">
        <f t="shared" si="2"/>
        <v>0.86148860114269088</v>
      </c>
      <c r="S14" s="182">
        <f t="shared" si="3"/>
        <v>2.4580446560581795E-2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298746.16999999981</v>
      </c>
      <c r="F15" s="145">
        <v>345636.82999999984</v>
      </c>
      <c r="G15" s="243">
        <f>G7+G11</f>
        <v>0.99999999999999978</v>
      </c>
      <c r="H15" s="244">
        <f>H7+H11</f>
        <v>1</v>
      </c>
      <c r="I15" s="164">
        <f t="shared" si="0"/>
        <v>0.15695819631763</v>
      </c>
      <c r="J15" s="1"/>
      <c r="K15" s="17">
        <v>86869.535000000076</v>
      </c>
      <c r="L15" s="145">
        <v>92221.917999999991</v>
      </c>
      <c r="M15" s="243">
        <f>M7+M11</f>
        <v>0.99999999999999989</v>
      </c>
      <c r="N15" s="244">
        <f>N7+N11</f>
        <v>1</v>
      </c>
      <c r="O15" s="164">
        <f t="shared" si="1"/>
        <v>6.1614039950828675E-2</v>
      </c>
      <c r="Q15" s="191">
        <f t="shared" si="2"/>
        <v>2.9078041402170989</v>
      </c>
      <c r="R15" s="192">
        <f t="shared" si="2"/>
        <v>2.6681739327374352</v>
      </c>
      <c r="S15" s="57">
        <f t="shared" si="3"/>
        <v>-8.2409335678906043E-2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226280.79999999976</v>
      </c>
      <c r="F16" s="181">
        <f t="shared" ref="F16:F17" si="4">F8+F12</f>
        <v>244951.53999999986</v>
      </c>
      <c r="G16" s="245">
        <f>E16/E15</f>
        <v>0.75743498234638418</v>
      </c>
      <c r="H16" s="246">
        <f>F16/F15</f>
        <v>0.70869629257969979</v>
      </c>
      <c r="I16" s="207">
        <f t="shared" si="0"/>
        <v>8.2511375247038762E-2</v>
      </c>
      <c r="J16" s="3"/>
      <c r="K16" s="180">
        <f t="shared" ref="K16:L18" si="5">K8+K12</f>
        <v>79693.196000000054</v>
      </c>
      <c r="L16" s="181">
        <f t="shared" si="5"/>
        <v>83346.221999999994</v>
      </c>
      <c r="M16" s="250">
        <f>K16/K15</f>
        <v>0.9173894622550931</v>
      </c>
      <c r="N16" s="246">
        <f>L16/L15</f>
        <v>0.90375719576771329</v>
      </c>
      <c r="O16" s="207">
        <f t="shared" si="1"/>
        <v>4.5838618393469088E-2</v>
      </c>
      <c r="P16" s="3"/>
      <c r="Q16" s="189">
        <f t="shared" si="2"/>
        <v>3.5218717628716241</v>
      </c>
      <c r="R16" s="190">
        <f t="shared" si="2"/>
        <v>3.4025596246506575</v>
      </c>
      <c r="S16" s="182">
        <f t="shared" si="3"/>
        <v>-3.3877479435447458E-2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26845.320000000007</v>
      </c>
      <c r="F17" s="140">
        <f t="shared" si="4"/>
        <v>24368.85</v>
      </c>
      <c r="G17" s="248">
        <f>E17/E15</f>
        <v>8.98599637277359E-2</v>
      </c>
      <c r="H17" s="215">
        <f>F17/F15</f>
        <v>7.0504205237618953E-2</v>
      </c>
      <c r="I17" s="182">
        <f t="shared" si="0"/>
        <v>-9.2249598812754241E-2</v>
      </c>
      <c r="K17" s="19">
        <f t="shared" si="5"/>
        <v>3724.8090000000002</v>
      </c>
      <c r="L17" s="140">
        <f t="shared" si="5"/>
        <v>3433.3859999999986</v>
      </c>
      <c r="M17" s="247">
        <f>K17/K15</f>
        <v>4.287819659677005E-2</v>
      </c>
      <c r="N17" s="215">
        <f>L17/L15</f>
        <v>3.7229609559844536E-2</v>
      </c>
      <c r="O17" s="182">
        <f t="shared" si="1"/>
        <v>-7.8238374101867125E-2</v>
      </c>
      <c r="Q17" s="189">
        <f t="shared" si="2"/>
        <v>1.38750776671688</v>
      </c>
      <c r="R17" s="190">
        <f t="shared" si="2"/>
        <v>1.4089240977723605</v>
      </c>
      <c r="S17" s="182">
        <f t="shared" si="3"/>
        <v>1.5435107153422119E-2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45620.05</v>
      </c>
      <c r="F18" s="142">
        <f>F10+F14</f>
        <v>76316.44</v>
      </c>
      <c r="G18" s="249">
        <f>E18/E15</f>
        <v>0.15270505392587971</v>
      </c>
      <c r="H18" s="221">
        <f>F18/F15</f>
        <v>0.22079950218268127</v>
      </c>
      <c r="I18" s="208">
        <f t="shared" si="0"/>
        <v>0.67287059089150492</v>
      </c>
      <c r="K18" s="21">
        <f t="shared" si="5"/>
        <v>3451.5299999999997</v>
      </c>
      <c r="L18" s="142">
        <f t="shared" si="5"/>
        <v>5442.3099999999995</v>
      </c>
      <c r="M18" s="249">
        <f>K18/K15</f>
        <v>3.9732341148136646E-2</v>
      </c>
      <c r="N18" s="221">
        <f>L18/L15</f>
        <v>5.9013194672442183E-2</v>
      </c>
      <c r="O18" s="208">
        <f t="shared" si="1"/>
        <v>0.57678189092952981</v>
      </c>
      <c r="Q18" s="193">
        <f t="shared" si="2"/>
        <v>0.75658180997171187</v>
      </c>
      <c r="R18" s="194">
        <f t="shared" si="2"/>
        <v>0.71312419709305086</v>
      </c>
      <c r="S18" s="186">
        <f t="shared" si="3"/>
        <v>-5.7439410128411444E-2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2024-09-16T16:07:27Z</dcterms:modified>
</cp:coreProperties>
</file>